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Sheet1" sheetId="1" r:id="rId1"/>
  </sheets>
  <definedNames>
    <definedName name="スタイル" localSheetId="0">Sheet1!$W$223:$W$232</definedName>
    <definedName name="スタイル0">Sheet1!$X$223</definedName>
  </definedNames>
  <calcPr calcId="145621"/>
</workbook>
</file>

<file path=xl/calcChain.xml><?xml version="1.0" encoding="utf-8"?>
<calcChain xmlns="http://schemas.openxmlformats.org/spreadsheetml/2006/main">
  <c r="T240" i="1" l="1"/>
  <c r="AB258" i="1"/>
  <c r="X258" i="1"/>
  <c r="X257" i="1"/>
  <c r="X256" i="1"/>
  <c r="T258" i="1"/>
  <c r="T257" i="1"/>
  <c r="T256" i="1"/>
  <c r="BD142" i="1"/>
  <c r="AG36" i="1" l="1"/>
  <c r="AF36" i="1"/>
  <c r="AE36" i="1"/>
  <c r="AD36" i="1"/>
  <c r="AC36" i="1"/>
  <c r="AB36" i="1"/>
  <c r="AD254" i="1"/>
  <c r="AD253" i="1"/>
  <c r="AD252" i="1"/>
  <c r="AD246" i="1"/>
  <c r="AD245" i="1"/>
  <c r="AD244" i="1"/>
  <c r="N254" i="1"/>
  <c r="P254" i="1" s="1"/>
  <c r="N253" i="1"/>
  <c r="P253" i="1" s="1"/>
  <c r="N252" i="1"/>
  <c r="P252" i="1" s="1"/>
  <c r="N246" i="1"/>
  <c r="P246" i="1" s="1"/>
  <c r="N245" i="1"/>
  <c r="P245" i="1" s="1"/>
  <c r="N244" i="1"/>
  <c r="P244" i="1" s="1"/>
  <c r="H240" i="1"/>
  <c r="AD250" i="1" s="1"/>
  <c r="H239" i="1"/>
  <c r="X241" i="1" l="1"/>
  <c r="V244" i="1"/>
  <c r="V253" i="1"/>
  <c r="V250" i="1"/>
  <c r="N248" i="1"/>
  <c r="V245" i="1"/>
  <c r="V254" i="1"/>
  <c r="AD248" i="1"/>
  <c r="N249" i="1"/>
  <c r="V246" i="1"/>
  <c r="V248" i="1"/>
  <c r="AD249" i="1"/>
  <c r="N250" i="1"/>
  <c r="V252" i="1"/>
  <c r="V249" i="1"/>
  <c r="J240" i="1"/>
  <c r="N240" i="1"/>
  <c r="AN68" i="1"/>
  <c r="BT68" i="1" s="1"/>
  <c r="AN69" i="1"/>
  <c r="BT69" i="1" s="1"/>
  <c r="AN70" i="1"/>
  <c r="BT70" i="1" s="1"/>
  <c r="AN71" i="1"/>
  <c r="BT71" i="1" s="1"/>
  <c r="AN72" i="1"/>
  <c r="BT72" i="1" s="1"/>
  <c r="AN73" i="1"/>
  <c r="BT73" i="1" s="1"/>
  <c r="AN74" i="1"/>
  <c r="BT74" i="1" s="1"/>
  <c r="AN75" i="1"/>
  <c r="BT75" i="1" s="1"/>
  <c r="AN76" i="1"/>
  <c r="BT76" i="1" s="1"/>
  <c r="AN77" i="1"/>
  <c r="BT77" i="1" s="1"/>
  <c r="AN78" i="1"/>
  <c r="BT78" i="1" s="1"/>
  <c r="AN79" i="1"/>
  <c r="BT79" i="1" s="1"/>
  <c r="AN80" i="1"/>
  <c r="BT80" i="1" s="1"/>
  <c r="AN81" i="1"/>
  <c r="BT81" i="1" s="1"/>
  <c r="AN82" i="1"/>
  <c r="BT82" i="1" s="1"/>
  <c r="AN83" i="1"/>
  <c r="BT83" i="1" s="1"/>
  <c r="AN84" i="1"/>
  <c r="BT84" i="1" s="1"/>
  <c r="AN85" i="1"/>
  <c r="BT85" i="1" s="1"/>
  <c r="AN86" i="1"/>
  <c r="BT86" i="1" s="1"/>
  <c r="AN87" i="1"/>
  <c r="BT87" i="1" s="1"/>
  <c r="AN88" i="1"/>
  <c r="BT88" i="1" s="1"/>
  <c r="AN89" i="1"/>
  <c r="BT89" i="1" s="1"/>
  <c r="AN90" i="1"/>
  <c r="BT90" i="1" s="1"/>
  <c r="AN91" i="1"/>
  <c r="BT91" i="1" s="1"/>
  <c r="AN92" i="1"/>
  <c r="BT92" i="1" s="1"/>
  <c r="AN93" i="1"/>
  <c r="BT93" i="1" s="1"/>
  <c r="AN94" i="1"/>
  <c r="BT94" i="1" s="1"/>
  <c r="AN95" i="1"/>
  <c r="BT95" i="1" s="1"/>
  <c r="AN96" i="1"/>
  <c r="BT96" i="1" s="1"/>
  <c r="AN97" i="1"/>
  <c r="BT97" i="1" s="1"/>
  <c r="AN98" i="1"/>
  <c r="BT98" i="1" s="1"/>
  <c r="AN99" i="1"/>
  <c r="BT99" i="1" s="1"/>
  <c r="AN100" i="1"/>
  <c r="BT100" i="1" s="1"/>
  <c r="AN67" i="1"/>
  <c r="BT67" i="1" s="1"/>
  <c r="BG101" i="1"/>
  <c r="AZ101" i="1"/>
  <c r="AU62" i="1"/>
  <c r="AX130" i="1"/>
  <c r="AI48" i="1"/>
  <c r="AI52" i="1"/>
  <c r="AI51" i="1"/>
  <c r="AI50" i="1"/>
  <c r="AI49" i="1"/>
  <c r="AB240" i="1" l="1"/>
  <c r="AD240" i="1" s="1"/>
  <c r="V240" i="1"/>
  <c r="L258" i="1"/>
  <c r="J25" i="1"/>
  <c r="J21" i="1"/>
  <c r="J19" i="1"/>
  <c r="J17" i="1"/>
  <c r="P46" i="1"/>
  <c r="H257" i="1"/>
  <c r="L241" i="1"/>
  <c r="L257" i="1"/>
  <c r="N247" i="1"/>
  <c r="P247" i="1" s="1"/>
  <c r="J15" i="1" s="1"/>
  <c r="N255" i="1"/>
  <c r="P255" i="1" s="1"/>
  <c r="AA15" i="1" s="1"/>
  <c r="X248" i="1"/>
  <c r="Y130" i="1" s="1"/>
  <c r="P249" i="1"/>
  <c r="Y20" i="1" s="1"/>
  <c r="P248" i="1"/>
  <c r="Y18" i="1" s="1"/>
  <c r="AF250" i="1"/>
  <c r="Y189" i="1" s="1"/>
  <c r="AF249" i="1"/>
  <c r="Y187" i="1" s="1"/>
  <c r="AF248" i="1"/>
  <c r="Y185" i="1" s="1"/>
  <c r="X254" i="1"/>
  <c r="AD14" i="1" s="1"/>
  <c r="X253" i="1"/>
  <c r="AD13" i="1" s="1"/>
  <c r="X252" i="1"/>
  <c r="AD12" i="1" s="1"/>
  <c r="X250" i="1"/>
  <c r="X249" i="1"/>
  <c r="Y132" i="1" s="1"/>
  <c r="X246" i="1"/>
  <c r="F246" i="1" s="1"/>
  <c r="X245" i="1"/>
  <c r="M13" i="1" s="1"/>
  <c r="X244" i="1"/>
  <c r="M12" i="1" s="1"/>
  <c r="P250" i="1"/>
  <c r="Y22" i="1" s="1"/>
  <c r="H242" i="1"/>
  <c r="H241" i="1" s="1"/>
  <c r="W7" i="1"/>
  <c r="BO101" i="1"/>
  <c r="BN63" i="1" s="1"/>
  <c r="AF241" i="1" l="1"/>
  <c r="AB242" i="1"/>
  <c r="AF242" i="1"/>
  <c r="AB243" i="1"/>
  <c r="AF243" i="1"/>
  <c r="AD241" i="1"/>
  <c r="AD242" i="1"/>
  <c r="AB241" i="1"/>
  <c r="AD243" i="1"/>
  <c r="L263" i="1"/>
  <c r="G14" i="1"/>
  <c r="H258" i="1"/>
  <c r="F252" i="1"/>
  <c r="X12" i="1" s="1"/>
  <c r="F244" i="1"/>
  <c r="F253" i="1"/>
  <c r="X13" i="1" s="1"/>
  <c r="F245" i="1"/>
  <c r="F254" i="1"/>
  <c r="X14" i="1" s="1"/>
  <c r="Y134" i="1"/>
  <c r="AD255" i="1"/>
  <c r="Q10" i="1" s="1"/>
  <c r="BA3" i="1"/>
  <c r="T241" i="1"/>
  <c r="P241" i="1"/>
  <c r="AB262" i="1" s="1"/>
  <c r="M14" i="1"/>
  <c r="G8" i="1"/>
  <c r="M38" i="1" s="1"/>
  <c r="H260" i="1" s="1"/>
  <c r="N262" i="1" l="1"/>
  <c r="L260" i="1"/>
  <c r="T260" i="1"/>
  <c r="AB260" i="1"/>
  <c r="T262" i="1"/>
  <c r="N261" i="1"/>
  <c r="AD261" i="1"/>
  <c r="N260" i="1"/>
  <c r="AD260" i="1"/>
  <c r="N263" i="1"/>
  <c r="V261" i="1"/>
  <c r="AD262" i="1"/>
  <c r="V262" i="1"/>
  <c r="V260" i="1"/>
  <c r="P263" i="1"/>
  <c r="J26" i="1" s="1"/>
  <c r="G12" i="1"/>
  <c r="O18" i="1" s="1"/>
  <c r="G13" i="1"/>
  <c r="K42" i="1" s="1"/>
  <c r="T261" i="1"/>
  <c r="AB261" i="1"/>
  <c r="AF262" i="1"/>
  <c r="J189" i="1" s="1"/>
  <c r="L261" i="1"/>
  <c r="L262" i="1"/>
  <c r="U138" i="1"/>
  <c r="T132" i="1"/>
  <c r="T130" i="1"/>
  <c r="T134" i="1"/>
  <c r="T189" i="1"/>
  <c r="T185" i="1"/>
  <c r="T187" i="1"/>
  <c r="W44" i="1"/>
  <c r="K44" i="1"/>
  <c r="O22" i="1"/>
  <c r="O26" i="1"/>
  <c r="T28" i="1"/>
  <c r="T32" i="1"/>
  <c r="T26" i="1"/>
  <c r="T30" i="1"/>
  <c r="T22" i="1"/>
  <c r="T20" i="1"/>
  <c r="T18" i="1"/>
  <c r="AE146" i="1"/>
  <c r="W146" i="1" s="1"/>
  <c r="W42" i="1" l="1"/>
  <c r="P262" i="1"/>
  <c r="J22" i="1" s="1"/>
  <c r="X262" i="1"/>
  <c r="J134" i="1" s="1"/>
  <c r="AF260" i="1"/>
  <c r="J185" i="1" s="1"/>
  <c r="W40" i="1"/>
  <c r="X260" i="1"/>
  <c r="J130" i="1" s="1"/>
  <c r="O185" i="1"/>
  <c r="K40" i="1"/>
  <c r="O20" i="1"/>
  <c r="O187" i="1"/>
  <c r="P261" i="1"/>
  <c r="J20" i="1" s="1"/>
  <c r="P260" i="1"/>
  <c r="J18" i="1" s="1"/>
  <c r="X261" i="1"/>
  <c r="J132" i="1" s="1"/>
  <c r="AF261" i="1"/>
  <c r="J187" i="1" s="1"/>
  <c r="J117" i="1"/>
  <c r="J172" i="1"/>
  <c r="R138" i="1"/>
  <c r="AE138" i="1" s="1"/>
  <c r="BT45" i="1"/>
  <c r="BT46" i="1"/>
  <c r="BT47" i="1"/>
  <c r="BT48" i="1"/>
  <c r="BT49" i="1"/>
  <c r="BT50" i="1"/>
  <c r="BT51" i="1"/>
  <c r="BT52" i="1"/>
  <c r="BT53" i="1"/>
  <c r="BT44" i="1" l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O32" i="1"/>
  <c r="BD197" i="1"/>
  <c r="O28" i="1" l="1"/>
  <c r="J28" i="1" s="1"/>
  <c r="D72" i="1"/>
  <c r="BA25" i="1"/>
  <c r="BB6" i="1"/>
  <c r="AE150" i="1"/>
  <c r="W150" i="1" s="1"/>
  <c r="BB10" i="1"/>
  <c r="BB14" i="1"/>
  <c r="BB18" i="1"/>
  <c r="BB22" i="1"/>
  <c r="BB12" i="1"/>
  <c r="BB20" i="1"/>
  <c r="BB9" i="1"/>
  <c r="BB21" i="1"/>
  <c r="BB7" i="1"/>
  <c r="BB11" i="1"/>
  <c r="BB15" i="1"/>
  <c r="BB19" i="1"/>
  <c r="BB23" i="1"/>
  <c r="BB8" i="1"/>
  <c r="BB16" i="1"/>
  <c r="BB13" i="1"/>
  <c r="BB17" i="1"/>
  <c r="BR16" i="1"/>
  <c r="BR20" i="1"/>
  <c r="BR15" i="1"/>
  <c r="BR18" i="1"/>
  <c r="BR22" i="1"/>
  <c r="BR17" i="1"/>
  <c r="BR21" i="1"/>
  <c r="BR19" i="1"/>
  <c r="BR23" i="1"/>
  <c r="BR10" i="1"/>
  <c r="BR6" i="1"/>
  <c r="M72" i="1"/>
  <c r="BR12" i="1"/>
  <c r="BR7" i="1"/>
  <c r="BR11" i="1"/>
  <c r="BR8" i="1"/>
  <c r="BR9" i="1"/>
  <c r="BR13" i="1"/>
  <c r="O132" i="1"/>
  <c r="O130" i="1"/>
  <c r="O189" i="1"/>
  <c r="O134" i="1"/>
  <c r="T142" i="1"/>
  <c r="J142" i="1" s="1"/>
  <c r="AE205" i="1"/>
  <c r="W205" i="1" s="1"/>
  <c r="AE148" i="1"/>
  <c r="W148" i="1" s="1"/>
  <c r="AE152" i="1"/>
  <c r="W152" i="1" s="1"/>
  <c r="AE201" i="1"/>
  <c r="W201" i="1" s="1"/>
  <c r="AE207" i="1"/>
  <c r="W207" i="1" s="1"/>
  <c r="J30" i="1"/>
  <c r="T197" i="1"/>
  <c r="J197" i="1" s="1"/>
  <c r="AE203" i="1"/>
  <c r="W203" i="1" s="1"/>
  <c r="I122" i="1" l="1"/>
  <c r="L124" i="1"/>
  <c r="L179" i="1"/>
  <c r="J32" i="1"/>
  <c r="I177" i="1" l="1"/>
  <c r="L181" i="1"/>
  <c r="L126" i="1"/>
</calcChain>
</file>

<file path=xl/sharedStrings.xml><?xml version="1.0" encoding="utf-8"?>
<sst xmlns="http://schemas.openxmlformats.org/spreadsheetml/2006/main" count="658" uniqueCount="338">
  <si>
    <t>●</t>
    <phoneticPr fontId="7"/>
  </si>
  <si>
    <t>キャラクター名：</t>
    <rPh sb="6" eb="7">
      <t>メイ</t>
    </rPh>
    <phoneticPr fontId="2"/>
  </si>
  <si>
    <t>経験ポイント：</t>
    <rPh sb="0" eb="2">
      <t>ケイケン</t>
    </rPh>
    <phoneticPr fontId="2"/>
  </si>
  <si>
    <t>能力値</t>
    <rPh sb="0" eb="3">
      <t>ノウリョクチ</t>
    </rPh>
    <phoneticPr fontId="2"/>
  </si>
  <si>
    <t>成長ポイント：</t>
    <rPh sb="0" eb="2">
      <t>セイチョウ</t>
    </rPh>
    <phoneticPr fontId="2"/>
  </si>
  <si>
    <t>戦闘能力値</t>
    <rPh sb="0" eb="2">
      <t>セントウ</t>
    </rPh>
    <rPh sb="2" eb="5">
      <t>ノウリョクチ</t>
    </rPh>
    <phoneticPr fontId="2"/>
  </si>
  <si>
    <t>初期値</t>
    <rPh sb="0" eb="3">
      <t>ショキチ</t>
    </rPh>
    <phoneticPr fontId="2"/>
  </si>
  <si>
    <t>ｽﾀｲﾙ修正</t>
    <rPh sb="4" eb="6">
      <t>シュウセイ</t>
    </rPh>
    <phoneticPr fontId="2"/>
  </si>
  <si>
    <t>成長分</t>
    <rPh sb="0" eb="2">
      <t>セイチョウ</t>
    </rPh>
    <rPh sb="2" eb="3">
      <t>ブン</t>
    </rPh>
    <phoneticPr fontId="2"/>
  </si>
  <si>
    <t>一般能力値</t>
    <rPh sb="0" eb="2">
      <t>イッパン</t>
    </rPh>
    <rPh sb="2" eb="5">
      <t>ノウリョクチ</t>
    </rPh>
    <phoneticPr fontId="2"/>
  </si>
  <si>
    <t>【射撃値】：</t>
    <rPh sb="1" eb="3">
      <t>シャゲキ</t>
    </rPh>
    <rPh sb="3" eb="4">
      <t>アタイ</t>
    </rPh>
    <phoneticPr fontId="2"/>
  </si>
  <si>
    <t>=</t>
    <phoneticPr fontId="2"/>
  </si>
  <si>
    <t>+</t>
    <phoneticPr fontId="2"/>
  </si>
  <si>
    <t>【知性値】：</t>
    <rPh sb="1" eb="3">
      <t>チセイ</t>
    </rPh>
    <rPh sb="3" eb="4">
      <t>アタイ</t>
    </rPh>
    <phoneticPr fontId="2"/>
  </si>
  <si>
    <t>【格闘値】：</t>
    <rPh sb="1" eb="3">
      <t>カクトウ</t>
    </rPh>
    <rPh sb="3" eb="4">
      <t>アタイ</t>
    </rPh>
    <phoneticPr fontId="2"/>
  </si>
  <si>
    <t>【体力値】：</t>
    <rPh sb="1" eb="3">
      <t>タイリョク</t>
    </rPh>
    <rPh sb="3" eb="4">
      <t>アタイ</t>
    </rPh>
    <phoneticPr fontId="2"/>
  </si>
  <si>
    <t>【反応値】：</t>
    <rPh sb="1" eb="3">
      <t>ハンノウ</t>
    </rPh>
    <rPh sb="3" eb="4">
      <t>チ</t>
    </rPh>
    <phoneticPr fontId="2"/>
  </si>
  <si>
    <t>【魅力値】：</t>
    <rPh sb="1" eb="3">
      <t>ミリョク</t>
    </rPh>
    <rPh sb="3" eb="4">
      <t>チ</t>
    </rPh>
    <phoneticPr fontId="2"/>
  </si>
  <si>
    <t>余り：</t>
    <rPh sb="0" eb="1">
      <t>アマ</t>
    </rPh>
    <phoneticPr fontId="2"/>
  </si>
  <si>
    <t>戦闘基本値</t>
    <rPh sb="0" eb="2">
      <t>セントウ</t>
    </rPh>
    <rPh sb="2" eb="4">
      <t>キホン</t>
    </rPh>
    <rPh sb="4" eb="5">
      <t>チ</t>
    </rPh>
    <phoneticPr fontId="2"/>
  </si>
  <si>
    <t>射撃値</t>
    <rPh sb="0" eb="2">
      <t>シャゲキ</t>
    </rPh>
    <rPh sb="2" eb="3">
      <t>アタイ</t>
    </rPh>
    <phoneticPr fontId="2"/>
  </si>
  <si>
    <t>キャラクターレベル</t>
    <phoneticPr fontId="2"/>
  </si>
  <si>
    <t>スタイル修正</t>
    <rPh sb="4" eb="6">
      <t>シュウセイ</t>
    </rPh>
    <phoneticPr fontId="2"/>
  </si>
  <si>
    <t>[射撃基本値]：</t>
    <rPh sb="1" eb="3">
      <t>シャゲキ</t>
    </rPh>
    <rPh sb="3" eb="5">
      <t>キホン</t>
    </rPh>
    <rPh sb="5" eb="6">
      <t>チ</t>
    </rPh>
    <phoneticPr fontId="2"/>
  </si>
  <si>
    <t>＝</t>
    <phoneticPr fontId="2"/>
  </si>
  <si>
    <t>＋</t>
    <phoneticPr fontId="2"/>
  </si>
  <si>
    <t>＋</t>
    <phoneticPr fontId="2"/>
  </si>
  <si>
    <t>格闘値</t>
    <rPh sb="0" eb="2">
      <t>カクトウ</t>
    </rPh>
    <rPh sb="2" eb="3">
      <t>アタイ</t>
    </rPh>
    <phoneticPr fontId="2"/>
  </si>
  <si>
    <t>[格闘基本値]：</t>
    <rPh sb="1" eb="3">
      <t>カクトウ</t>
    </rPh>
    <rPh sb="3" eb="5">
      <t>キホン</t>
    </rPh>
    <rPh sb="5" eb="6">
      <t>チ</t>
    </rPh>
    <phoneticPr fontId="2"/>
  </si>
  <si>
    <t>反応値</t>
    <rPh sb="0" eb="2">
      <t>ハンノウ</t>
    </rPh>
    <rPh sb="2" eb="3">
      <t>アタイ</t>
    </rPh>
    <phoneticPr fontId="2"/>
  </si>
  <si>
    <t>[回避基本値]：</t>
    <rPh sb="1" eb="3">
      <t>カイヒ</t>
    </rPh>
    <rPh sb="3" eb="5">
      <t>キホン</t>
    </rPh>
    <rPh sb="5" eb="6">
      <t>チ</t>
    </rPh>
    <phoneticPr fontId="2"/>
  </si>
  <si>
    <t>その他の数値</t>
    <rPh sb="2" eb="3">
      <t>タ</t>
    </rPh>
    <rPh sb="4" eb="6">
      <t>スウチ</t>
    </rPh>
    <rPh sb="5" eb="6">
      <t>チ</t>
    </rPh>
    <phoneticPr fontId="2"/>
  </si>
  <si>
    <t>その他の修正</t>
    <rPh sb="2" eb="3">
      <t>タ</t>
    </rPh>
    <rPh sb="4" eb="6">
      <t>シュウセイ</t>
    </rPh>
    <phoneticPr fontId="2"/>
  </si>
  <si>
    <t>[IV]：</t>
    <phoneticPr fontId="2"/>
  </si>
  <si>
    <t>最大値</t>
    <rPh sb="0" eb="2">
      <t>サイダイ</t>
    </rPh>
    <rPh sb="2" eb="3">
      <t>アタイ</t>
    </rPh>
    <phoneticPr fontId="2"/>
  </si>
  <si>
    <t>体力値×２</t>
    <rPh sb="0" eb="2">
      <t>タイリョク</t>
    </rPh>
    <rPh sb="2" eb="3">
      <t>アタイ</t>
    </rPh>
    <phoneticPr fontId="2"/>
  </si>
  <si>
    <t>[HP]：</t>
    <phoneticPr fontId="2"/>
  </si>
  <si>
    <t>固定値（５）</t>
    <rPh sb="0" eb="3">
      <t>コテイチ</t>
    </rPh>
    <phoneticPr fontId="2"/>
  </si>
  <si>
    <t>キャラクターレベル</t>
    <phoneticPr fontId="2"/>
  </si>
  <si>
    <t>[SP]：</t>
    <phoneticPr fontId="2"/>
  </si>
  <si>
    <t>＝</t>
    <phoneticPr fontId="2"/>
  </si>
  <si>
    <t>知性値</t>
    <rPh sb="0" eb="2">
      <t>チセイ</t>
    </rPh>
    <rPh sb="2" eb="3">
      <t>チ</t>
    </rPh>
    <phoneticPr fontId="2"/>
  </si>
  <si>
    <t>キャラクターレベル</t>
    <phoneticPr fontId="2"/>
  </si>
  <si>
    <t>[TP]：</t>
    <phoneticPr fontId="2"/>
  </si>
  <si>
    <t>●</t>
    <phoneticPr fontId="7"/>
  </si>
  <si>
    <t>装甲騎兵ボトムズＴＲＰＧ　ＡＴシート</t>
    <phoneticPr fontId="7"/>
  </si>
  <si>
    <t>射撃武器</t>
    <rPh sb="0" eb="2">
      <t>シャゲキ</t>
    </rPh>
    <rPh sb="2" eb="4">
      <t>ブキ</t>
    </rPh>
    <phoneticPr fontId="2"/>
  </si>
  <si>
    <t>名称</t>
    <rPh sb="0" eb="2">
      <t>メイショウ</t>
    </rPh>
    <phoneticPr fontId="2"/>
  </si>
  <si>
    <t>威力</t>
    <rPh sb="0" eb="2">
      <t>イリョク</t>
    </rPh>
    <phoneticPr fontId="2"/>
  </si>
  <si>
    <t>ウェポン習熟</t>
    <rPh sb="4" eb="6">
      <t>シュウジュク</t>
    </rPh>
    <phoneticPr fontId="2"/>
  </si>
  <si>
    <t>1～5</t>
    <phoneticPr fontId="2"/>
  </si>
  <si>
    <t>6～10</t>
    <phoneticPr fontId="2"/>
  </si>
  <si>
    <t>11～15</t>
    <phoneticPr fontId="2"/>
  </si>
  <si>
    <t>15～20</t>
    <phoneticPr fontId="2"/>
  </si>
  <si>
    <t>最大射程</t>
    <rPh sb="0" eb="2">
      <t>サイダイ</t>
    </rPh>
    <rPh sb="2" eb="4">
      <t>シャテイ</t>
    </rPh>
    <phoneticPr fontId="2"/>
  </si>
  <si>
    <t>間接/連射</t>
    <rPh sb="0" eb="2">
      <t>カンセツ</t>
    </rPh>
    <rPh sb="3" eb="5">
      <t>レンシャ</t>
    </rPh>
    <phoneticPr fontId="2"/>
  </si>
  <si>
    <t>残弾</t>
    <rPh sb="0" eb="1">
      <t>ザン</t>
    </rPh>
    <rPh sb="1" eb="2">
      <t>ダン</t>
    </rPh>
    <phoneticPr fontId="2"/>
  </si>
  <si>
    <t>使用回数</t>
    <rPh sb="0" eb="2">
      <t>シヨウ</t>
    </rPh>
    <rPh sb="2" eb="4">
      <t>カイスウ</t>
    </rPh>
    <phoneticPr fontId="2"/>
  </si>
  <si>
    <t>機体名：</t>
    <rPh sb="0" eb="2">
      <t>キタイ</t>
    </rPh>
    <rPh sb="2" eb="3">
      <t>メイ</t>
    </rPh>
    <phoneticPr fontId="2"/>
  </si>
  <si>
    <t>パイロット名：</t>
    <rPh sb="5" eb="6">
      <t>メイ</t>
    </rPh>
    <phoneticPr fontId="2"/>
  </si>
  <si>
    <t>リングネーム：</t>
    <phoneticPr fontId="2"/>
  </si>
  <si>
    <t>パイロットデータ</t>
    <phoneticPr fontId="2"/>
  </si>
  <si>
    <t>[IV]：</t>
    <phoneticPr fontId="2"/>
  </si>
  <si>
    <t>現在値</t>
    <rPh sb="0" eb="3">
      <t>ゲンザイチ</t>
    </rPh>
    <phoneticPr fontId="2"/>
  </si>
  <si>
    <t>最大値</t>
    <rPh sb="0" eb="3">
      <t>サイダイチ</t>
    </rPh>
    <phoneticPr fontId="2"/>
  </si>
  <si>
    <t>/</t>
    <phoneticPr fontId="2"/>
  </si>
  <si>
    <t>※攻撃判定基本値＝AT射撃基本値＋武器の距離修正（ウェポン習熟があるなら＋２）</t>
    <phoneticPr fontId="2"/>
  </si>
  <si>
    <t>格闘武器</t>
    <rPh sb="0" eb="2">
      <t>カクトウ</t>
    </rPh>
    <rPh sb="2" eb="4">
      <t>ブキ</t>
    </rPh>
    <phoneticPr fontId="2"/>
  </si>
  <si>
    <t>予備弾倉</t>
    <rPh sb="2" eb="4">
      <t>ダンソウ</t>
    </rPh>
    <phoneticPr fontId="2"/>
  </si>
  <si>
    <t>機体の射撃修正</t>
    <rPh sb="0" eb="2">
      <t>キタイ</t>
    </rPh>
    <rPh sb="3" eb="5">
      <t>シャゲキ</t>
    </rPh>
    <rPh sb="5" eb="7">
      <t>シュウセイ</t>
    </rPh>
    <phoneticPr fontId="2"/>
  </si>
  <si>
    <t>格闘修正</t>
    <rPh sb="0" eb="2">
      <t>カクトウ</t>
    </rPh>
    <rPh sb="2" eb="4">
      <t>シュウセイ</t>
    </rPh>
    <phoneticPr fontId="2"/>
  </si>
  <si>
    <t>弾薬内訳</t>
    <rPh sb="0" eb="2">
      <t>ダンヤク</t>
    </rPh>
    <rPh sb="2" eb="4">
      <t>ウチワケ</t>
    </rPh>
    <phoneticPr fontId="2"/>
  </si>
  <si>
    <t>[AT射撃基本値]：</t>
    <rPh sb="3" eb="5">
      <t>シャゲキ</t>
    </rPh>
    <rPh sb="5" eb="7">
      <t>キホン</t>
    </rPh>
    <rPh sb="7" eb="8">
      <t>チ</t>
    </rPh>
    <phoneticPr fontId="2"/>
  </si>
  <si>
    <t>パンチ</t>
    <phoneticPr fontId="2"/>
  </si>
  <si>
    <t>±0</t>
    <phoneticPr fontId="2"/>
  </si>
  <si>
    <t>∞</t>
    <phoneticPr fontId="2"/>
  </si>
  <si>
    <t>機体の格闘修正</t>
    <rPh sb="0" eb="2">
      <t>キタイ</t>
    </rPh>
    <rPh sb="3" eb="5">
      <t>カクトウ</t>
    </rPh>
    <rPh sb="5" eb="7">
      <t>シュウセイ</t>
    </rPh>
    <phoneticPr fontId="2"/>
  </si>
  <si>
    <t>[AT格闘基本値]：</t>
    <rPh sb="3" eb="5">
      <t>カクトウ</t>
    </rPh>
    <rPh sb="5" eb="7">
      <t>キホン</t>
    </rPh>
    <rPh sb="7" eb="8">
      <t>チ</t>
    </rPh>
    <phoneticPr fontId="2"/>
  </si>
  <si>
    <t>機体の回避修正</t>
    <rPh sb="0" eb="2">
      <t>キタイ</t>
    </rPh>
    <rPh sb="3" eb="5">
      <t>カイヒ</t>
    </rPh>
    <rPh sb="5" eb="7">
      <t>シュウセイ</t>
    </rPh>
    <phoneticPr fontId="2"/>
  </si>
  <si>
    <t>[AT回避基本値]：</t>
    <rPh sb="3" eb="5">
      <t>カイヒ</t>
    </rPh>
    <rPh sb="5" eb="7">
      <t>キホン</t>
    </rPh>
    <rPh sb="7" eb="8">
      <t>チ</t>
    </rPh>
    <phoneticPr fontId="2"/>
  </si>
  <si>
    <t>小計</t>
    <rPh sb="0" eb="2">
      <t>ショウケイ</t>
    </rPh>
    <phoneticPr fontId="2"/>
  </si>
  <si>
    <t>その他修正</t>
    <rPh sb="2" eb="3">
      <t>タ</t>
    </rPh>
    <rPh sb="3" eb="5">
      <t>シュウセイ</t>
    </rPh>
    <phoneticPr fontId="2"/>
  </si>
  <si>
    <t>[カスタムポイント]：</t>
    <phoneticPr fontId="2"/>
  </si>
  <si>
    <t>[安定性]：</t>
    <rPh sb="1" eb="4">
      <t>アンテイセイ</t>
    </rPh>
    <phoneticPr fontId="2"/>
  </si>
  <si>
    <t>=</t>
    <phoneticPr fontId="2"/>
  </si>
  <si>
    <t>+</t>
    <phoneticPr fontId="2"/>
  </si>
  <si>
    <t>[ファンブル]：１～</t>
    <phoneticPr fontId="2"/>
  </si>
  <si>
    <t>※攻撃判定基本値＝AT格闘基本値＋武器の格闘修正（ウェポン習熟があるなら＋２）</t>
    <phoneticPr fontId="2"/>
  </si>
  <si>
    <t>シールド</t>
    <phoneticPr fontId="2"/>
  </si>
  <si>
    <t>機体価格（本体のみ）</t>
    <rPh sb="0" eb="2">
      <t>キタイ</t>
    </rPh>
    <rPh sb="2" eb="4">
      <t>カカク</t>
    </rPh>
    <rPh sb="5" eb="7">
      <t>ホンタイ</t>
    </rPh>
    <phoneticPr fontId="2"/>
  </si>
  <si>
    <t>[装甲値]：</t>
    <rPh sb="1" eb="3">
      <t>ソウコウ</t>
    </rPh>
    <rPh sb="3" eb="4">
      <t>アタイ</t>
    </rPh>
    <phoneticPr fontId="2"/>
  </si>
  <si>
    <t>[パワー]：</t>
    <phoneticPr fontId="2"/>
  </si>
  <si>
    <t>[センサー性能]：</t>
    <rPh sb="5" eb="7">
      <t>セイノウ</t>
    </rPh>
    <phoneticPr fontId="2"/>
  </si>
  <si>
    <t>機体HP</t>
    <rPh sb="0" eb="2">
      <t>キタイ</t>
    </rPh>
    <phoneticPr fontId="2"/>
  </si>
  <si>
    <t>キャラクターレベル×２</t>
    <phoneticPr fontId="2"/>
  </si>
  <si>
    <t>[装甲値ボーナス]：</t>
    <rPh sb="1" eb="3">
      <t>ソウコウ</t>
    </rPh>
    <rPh sb="3" eb="4">
      <t>アタイ</t>
    </rPh>
    <phoneticPr fontId="2"/>
  </si>
  <si>
    <t>[機体価格]：</t>
    <rPh sb="1" eb="3">
      <t>キタイ</t>
    </rPh>
    <rPh sb="3" eb="5">
      <t>カカク</t>
    </rPh>
    <phoneticPr fontId="2"/>
  </si>
  <si>
    <t>GD</t>
    <phoneticPr fontId="2"/>
  </si>
  <si>
    <t>[HP]：</t>
    <phoneticPr fontId="2"/>
  </si>
  <si>
    <t>修理費用：</t>
    <rPh sb="0" eb="2">
      <t>シュウリ</t>
    </rPh>
    <rPh sb="2" eb="4">
      <t>ヒヨウ</t>
    </rPh>
    <phoneticPr fontId="2"/>
  </si>
  <si>
    <t>GD/1HP</t>
    <phoneticPr fontId="2"/>
  </si>
  <si>
    <t>戦歴など</t>
    <rPh sb="0" eb="2">
      <t>センレキ</t>
    </rPh>
    <phoneticPr fontId="2"/>
  </si>
  <si>
    <t>移動装置</t>
    <rPh sb="0" eb="2">
      <t>イドウ</t>
    </rPh>
    <rPh sb="2" eb="4">
      <t>ソウチ</t>
    </rPh>
    <phoneticPr fontId="2"/>
  </si>
  <si>
    <t>※ATが歩行する場合、好きな方向に1ヘクス移動し、移動後に向きを好きなように変更できる。</t>
    <rPh sb="4" eb="6">
      <t>ホコウ</t>
    </rPh>
    <rPh sb="8" eb="10">
      <t>バアイ</t>
    </rPh>
    <rPh sb="11" eb="12">
      <t>ス</t>
    </rPh>
    <rPh sb="14" eb="16">
      <t>ホウコウ</t>
    </rPh>
    <rPh sb="21" eb="23">
      <t>イドウ</t>
    </rPh>
    <rPh sb="25" eb="27">
      <t>イドウ</t>
    </rPh>
    <rPh sb="27" eb="28">
      <t>ゴ</t>
    </rPh>
    <rPh sb="29" eb="30">
      <t>ム</t>
    </rPh>
    <rPh sb="32" eb="33">
      <t>ス</t>
    </rPh>
    <rPh sb="38" eb="40">
      <t>ヘンコウ</t>
    </rPh>
    <phoneticPr fontId="2"/>
  </si>
  <si>
    <t>機体の旋回値</t>
    <rPh sb="0" eb="2">
      <t>キタイ</t>
    </rPh>
    <rPh sb="3" eb="5">
      <t>センカイ</t>
    </rPh>
    <rPh sb="5" eb="6">
      <t>アタイ</t>
    </rPh>
    <phoneticPr fontId="2"/>
  </si>
  <si>
    <t>レベル÷5（切捨）</t>
    <rPh sb="6" eb="8">
      <t>キリス</t>
    </rPh>
    <phoneticPr fontId="2"/>
  </si>
  <si>
    <t>[移動手段]：</t>
    <rPh sb="1" eb="3">
      <t>イドウ</t>
    </rPh>
    <rPh sb="3" eb="5">
      <t>シュダン</t>
    </rPh>
    <phoneticPr fontId="2"/>
  </si>
  <si>
    <t>[速度]：</t>
    <rPh sb="1" eb="3">
      <t>ソクド</t>
    </rPh>
    <phoneticPr fontId="2"/>
  </si>
  <si>
    <t>[旋回値]：</t>
    <rPh sb="1" eb="3">
      <t>センカイ</t>
    </rPh>
    <rPh sb="3" eb="4">
      <t>チ</t>
    </rPh>
    <phoneticPr fontId="2"/>
  </si>
  <si>
    <t>備考</t>
    <rPh sb="0" eb="2">
      <t>ビコウ</t>
    </rPh>
    <phoneticPr fontId="2"/>
  </si>
  <si>
    <t>●</t>
    <phoneticPr fontId="7"/>
  </si>
  <si>
    <t>1～5</t>
    <phoneticPr fontId="2"/>
  </si>
  <si>
    <t>6～10</t>
    <phoneticPr fontId="2"/>
  </si>
  <si>
    <t>11～15</t>
    <phoneticPr fontId="2"/>
  </si>
  <si>
    <t>15～20</t>
    <phoneticPr fontId="2"/>
  </si>
  <si>
    <t>パイロットデータ</t>
    <phoneticPr fontId="2"/>
  </si>
  <si>
    <t>[SP]：</t>
    <phoneticPr fontId="2"/>
  </si>
  <si>
    <t>/</t>
    <phoneticPr fontId="2"/>
  </si>
  <si>
    <t>[TP]：</t>
    <phoneticPr fontId="2"/>
  </si>
  <si>
    <t>＝</t>
    <phoneticPr fontId="2"/>
  </si>
  <si>
    <t>＋</t>
    <phoneticPr fontId="2"/>
  </si>
  <si>
    <t>シールド</t>
    <phoneticPr fontId="2"/>
  </si>
  <si>
    <t>[パワー]：</t>
    <phoneticPr fontId="2"/>
  </si>
  <si>
    <t>キャラクターレベル×２</t>
    <phoneticPr fontId="2"/>
  </si>
  <si>
    <t>GD</t>
    <phoneticPr fontId="2"/>
  </si>
  <si>
    <t>GD/1HP</t>
    <phoneticPr fontId="2"/>
  </si>
  <si>
    <t>技能</t>
    <rPh sb="0" eb="2">
      <t>ギノウ</t>
    </rPh>
    <phoneticPr fontId="2"/>
  </si>
  <si>
    <t>技能ポイント：</t>
    <rPh sb="0" eb="2">
      <t>ギノウ</t>
    </rPh>
    <phoneticPr fontId="2"/>
  </si>
  <si>
    <t>レベル</t>
    <phoneticPr fontId="2"/>
  </si>
  <si>
    <t>【知性値】技能</t>
    <rPh sb="1" eb="3">
      <t>チセイ</t>
    </rPh>
    <rPh sb="3" eb="4">
      <t>アタイ</t>
    </rPh>
    <rPh sb="5" eb="7">
      <t>ギノウ</t>
    </rPh>
    <phoneticPr fontId="2"/>
  </si>
  <si>
    <t>【体力値】技能</t>
    <rPh sb="1" eb="3">
      <t>タイリョク</t>
    </rPh>
    <rPh sb="3" eb="4">
      <t>アタイ</t>
    </rPh>
    <rPh sb="5" eb="7">
      <t>ギノウ</t>
    </rPh>
    <phoneticPr fontId="2"/>
  </si>
  <si>
    <t>&lt;医療&gt;</t>
    <rPh sb="1" eb="3">
      <t>イリョウ</t>
    </rPh>
    <phoneticPr fontId="2"/>
  </si>
  <si>
    <t>コンバットスタイル：</t>
    <phoneticPr fontId="2"/>
  </si>
  <si>
    <t>&lt;水泳&gt;</t>
    <rPh sb="1" eb="3">
      <t>スイエイ</t>
    </rPh>
    <phoneticPr fontId="2"/>
  </si>
  <si>
    <t>レベル：</t>
    <phoneticPr fontId="2"/>
  </si>
  <si>
    <t>&lt;登攀&gt;</t>
    <rPh sb="1" eb="3">
      <t>トウハン</t>
    </rPh>
    <phoneticPr fontId="2"/>
  </si>
  <si>
    <t>【魅力値】技能</t>
    <rPh sb="1" eb="3">
      <t>ミリョク</t>
    </rPh>
    <rPh sb="3" eb="4">
      <t>アタイ</t>
    </rPh>
    <rPh sb="5" eb="7">
      <t>ギノウ</t>
    </rPh>
    <phoneticPr fontId="2"/>
  </si>
  <si>
    <t>&lt;知識（</t>
    <rPh sb="1" eb="3">
      <t>チシキ</t>
    </rPh>
    <phoneticPr fontId="2"/>
  </si>
  <si>
    <t>）&gt;</t>
    <phoneticPr fontId="2"/>
  </si>
  <si>
    <t>&lt;聞き込み&gt;</t>
    <rPh sb="1" eb="2">
      <t>キ</t>
    </rPh>
    <rPh sb="3" eb="4">
      <t>コ</t>
    </rPh>
    <phoneticPr fontId="2"/>
  </si>
  <si>
    <t>&lt;交渉&gt;</t>
    <rPh sb="1" eb="3">
      <t>コウショウ</t>
    </rPh>
    <phoneticPr fontId="2"/>
  </si>
  <si>
    <t>&lt;芸能（</t>
    <rPh sb="1" eb="3">
      <t>ゲイノウ</t>
    </rPh>
    <phoneticPr fontId="2"/>
  </si>
  <si>
    <t>=</t>
    <phoneticPr fontId="2"/>
  </si>
  <si>
    <t>&lt;爆発物&gt;</t>
    <rPh sb="1" eb="4">
      <t>バクハツブツ</t>
    </rPh>
    <phoneticPr fontId="2"/>
  </si>
  <si>
    <t>&lt;メカニック&gt;</t>
    <phoneticPr fontId="2"/>
  </si>
  <si>
    <t>&lt;変装&gt;</t>
    <rPh sb="1" eb="3">
      <t>ヘンソウ</t>
    </rPh>
    <phoneticPr fontId="2"/>
  </si>
  <si>
    <t>11～15</t>
    <phoneticPr fontId="2"/>
  </si>
  <si>
    <t>素手</t>
    <rPh sb="0" eb="2">
      <t>スデ</t>
    </rPh>
    <phoneticPr fontId="2"/>
  </si>
  <si>
    <t>異能</t>
    <rPh sb="0" eb="2">
      <t>イノウ</t>
    </rPh>
    <phoneticPr fontId="2"/>
  </si>
  <si>
    <t>異能ポイント：</t>
    <rPh sb="0" eb="2">
      <t>イノウ</t>
    </rPh>
    <phoneticPr fontId="2"/>
  </si>
  <si>
    <t>※レベル型の異能以外はレベル欄を空欄にしておいてください。</t>
    <rPh sb="4" eb="5">
      <t>ガタ</t>
    </rPh>
    <rPh sb="6" eb="8">
      <t>イノウ</t>
    </rPh>
    <rPh sb="8" eb="10">
      <t>イガイ</t>
    </rPh>
    <rPh sb="14" eb="15">
      <t>ラン</t>
    </rPh>
    <rPh sb="16" eb="18">
      <t>クウラン</t>
    </rPh>
    <phoneticPr fontId="2"/>
  </si>
  <si>
    <t>装備</t>
    <rPh sb="0" eb="2">
      <t>ソウビ</t>
    </rPh>
    <phoneticPr fontId="2"/>
  </si>
  <si>
    <t>レべル</t>
  </si>
  <si>
    <t>内容</t>
    <rPh sb="0" eb="2">
      <t>ナイヨウ</t>
    </rPh>
    <phoneticPr fontId="2"/>
  </si>
  <si>
    <t>百年戦争の傷跡</t>
    <rPh sb="0" eb="4">
      <t>ヒャクネンセンソウ</t>
    </rPh>
    <rPh sb="5" eb="7">
      <t>キズアト</t>
    </rPh>
    <phoneticPr fontId="2"/>
  </si>
  <si>
    <t>現状（何故戦うのか）</t>
    <rPh sb="0" eb="2">
      <t>ゲンジョウ</t>
    </rPh>
    <rPh sb="3" eb="5">
      <t>ナゼ</t>
    </rPh>
    <rPh sb="5" eb="6">
      <t>タタカ</t>
    </rPh>
    <phoneticPr fontId="2"/>
  </si>
  <si>
    <t>レベル</t>
    <phoneticPr fontId="2"/>
  </si>
  <si>
    <t>+</t>
    <phoneticPr fontId="2"/>
  </si>
  <si>
    <t>※攻撃判定基本値＝射撃基本値＋武器の距離修正（ウェポン習熟があるなら＋２）</t>
    <phoneticPr fontId="2"/>
  </si>
  <si>
    <t>[IV]：</t>
    <phoneticPr fontId="2"/>
  </si>
  <si>
    <t>∞</t>
    <phoneticPr fontId="2"/>
  </si>
  <si>
    <t>[HP]：</t>
    <phoneticPr fontId="2"/>
  </si>
  <si>
    <t>＝</t>
    <phoneticPr fontId="2"/>
  </si>
  <si>
    <t>[SP]：</t>
    <phoneticPr fontId="2"/>
  </si>
  <si>
    <t>[TP]：</t>
    <phoneticPr fontId="2"/>
  </si>
  <si>
    <t>※攻撃判定基本値＝格闘基本値＋武器の格闘修正（ウェポン習熟があるなら＋２）</t>
    <phoneticPr fontId="2"/>
  </si>
  <si>
    <t>装甲騎兵ボトムズＴＲＰＧ　キャラクターシート2</t>
    <phoneticPr fontId="7"/>
  </si>
  <si>
    <t>装甲騎兵ボトムズＴＲＰＧ　ヴィークルシート</t>
    <phoneticPr fontId="7"/>
  </si>
  <si>
    <t>装甲騎兵</t>
  </si>
  <si>
    <t>バトリングパイロット</t>
  </si>
  <si>
    <t>ブルーパー</t>
  </si>
  <si>
    <t>コマンダー</t>
  </si>
  <si>
    <t>クエント傭兵</t>
  </si>
  <si>
    <t>機甲猟兵</t>
  </si>
  <si>
    <t>○</t>
  </si>
  <si>
    <t>×</t>
  </si>
  <si>
    <t>射撃</t>
  </si>
  <si>
    <t>格闘</t>
  </si>
  <si>
    <t>反応</t>
  </si>
  <si>
    <t>知性</t>
    <rPh sb="0" eb="2">
      <t>チセイ</t>
    </rPh>
    <phoneticPr fontId="2"/>
  </si>
  <si>
    <t>体力</t>
    <rPh sb="0" eb="2">
      <t>タイリョク</t>
    </rPh>
    <phoneticPr fontId="2"/>
  </si>
  <si>
    <t>魅力</t>
    <rPh sb="0" eb="2">
      <t>ミリョク</t>
    </rPh>
    <phoneticPr fontId="2"/>
  </si>
  <si>
    <t>AT射撃</t>
    <rPh sb="2" eb="4">
      <t>シャゲキ</t>
    </rPh>
    <phoneticPr fontId="2"/>
  </si>
  <si>
    <t>AT格闘</t>
    <rPh sb="2" eb="4">
      <t>カクトウ</t>
    </rPh>
    <phoneticPr fontId="2"/>
  </si>
  <si>
    <t>AT回避</t>
    <rPh sb="2" eb="4">
      <t>カイヒ</t>
    </rPh>
    <phoneticPr fontId="2"/>
  </si>
  <si>
    <t>射撃</t>
    <rPh sb="0" eb="2">
      <t>シャゲキ</t>
    </rPh>
    <phoneticPr fontId="2"/>
  </si>
  <si>
    <t>格闘</t>
    <rPh sb="0" eb="2">
      <t>カクトウ</t>
    </rPh>
    <phoneticPr fontId="2"/>
  </si>
  <si>
    <t>回避</t>
    <rPh sb="0" eb="2">
      <t>カイヒ</t>
    </rPh>
    <phoneticPr fontId="2"/>
  </si>
  <si>
    <t>V射撃</t>
    <rPh sb="1" eb="3">
      <t>シャゲキ</t>
    </rPh>
    <phoneticPr fontId="2"/>
  </si>
  <si>
    <t>V格闘</t>
    <rPh sb="1" eb="3">
      <t>カクトウ</t>
    </rPh>
    <phoneticPr fontId="2"/>
  </si>
  <si>
    <t>V回避</t>
    <rPh sb="1" eb="3">
      <t>カイヒ</t>
    </rPh>
    <phoneticPr fontId="2"/>
  </si>
  <si>
    <t>バララント機甲猟兵</t>
    <rPh sb="5" eb="7">
      <t>キコウ</t>
    </rPh>
    <rPh sb="7" eb="9">
      <t>リョウヘイ</t>
    </rPh>
    <phoneticPr fontId="2"/>
  </si>
  <si>
    <t>基準値</t>
    <phoneticPr fontId="2"/>
  </si>
  <si>
    <t>&lt;隠密&gt;</t>
    <phoneticPr fontId="2"/>
  </si>
  <si>
    <t>&lt;ギャンブル&gt;</t>
    <phoneticPr fontId="2"/>
  </si>
  <si>
    <t>&lt;セキュリティ&gt;</t>
    <phoneticPr fontId="2"/>
  </si>
  <si>
    <t>&lt;（</t>
    <phoneticPr fontId="2"/>
  </si>
  <si>
    <t>&lt;サバイバル&gt;</t>
    <phoneticPr fontId="2"/>
  </si>
  <si>
    <t>一般</t>
    <rPh sb="0" eb="2">
      <t>イッパン</t>
    </rPh>
    <phoneticPr fontId="2"/>
  </si>
  <si>
    <t>戦闘</t>
    <rPh sb="0" eb="2">
      <t>セントウ</t>
    </rPh>
    <phoneticPr fontId="2"/>
  </si>
  <si>
    <t>技Lp</t>
    <rPh sb="0" eb="1">
      <t>ワザ</t>
    </rPh>
    <phoneticPr fontId="2"/>
  </si>
  <si>
    <t>非戦闘員</t>
    <rPh sb="0" eb="4">
      <t>ヒセントウイン</t>
    </rPh>
    <phoneticPr fontId="2"/>
  </si>
  <si>
    <t>異能：《追加技能ポイント》レベル</t>
    <rPh sb="0" eb="2">
      <t>イノウ</t>
    </rPh>
    <rPh sb="4" eb="6">
      <t>ツイカ</t>
    </rPh>
    <rPh sb="6" eb="8">
      <t>ギノウ</t>
    </rPh>
    <phoneticPr fontId="2"/>
  </si>
  <si>
    <t>装甲騎兵ボトムズＴＲＰＧ　キャラクターシート1</t>
    <phoneticPr fontId="7"/>
  </si>
  <si>
    <t>補助脳：</t>
    <rPh sb="0" eb="2">
      <t>ホジョ</t>
    </rPh>
    <rPh sb="2" eb="3">
      <t>ノウ</t>
    </rPh>
    <phoneticPr fontId="2"/>
  </si>
  <si>
    <t>補助脳のコンバットスタイル：</t>
    <rPh sb="0" eb="2">
      <t>ホジョ</t>
    </rPh>
    <rPh sb="2" eb="3">
      <t>ノウ</t>
    </rPh>
    <phoneticPr fontId="2"/>
  </si>
  <si>
    <t>補助脳のレベル：</t>
    <rPh sb="0" eb="2">
      <t>ホジョ</t>
    </rPh>
    <rPh sb="2" eb="3">
      <t>ノウ</t>
    </rPh>
    <phoneticPr fontId="2"/>
  </si>
  <si>
    <t>異能：《ネクスタント進度》レベル</t>
    <rPh sb="0" eb="2">
      <t>イノウ</t>
    </rPh>
    <rPh sb="10" eb="12">
      <t>シンド</t>
    </rPh>
    <phoneticPr fontId="2"/>
  </si>
  <si>
    <t>補助脳の異能</t>
    <rPh sb="0" eb="2">
      <t>ホジョ</t>
    </rPh>
    <rPh sb="2" eb="3">
      <t>ノウ</t>
    </rPh>
    <rPh sb="4" eb="6">
      <t>イノウ</t>
    </rPh>
    <phoneticPr fontId="2"/>
  </si>
  <si>
    <t>補助脳</t>
    <rPh sb="0" eb="2">
      <t>ホジョ</t>
    </rPh>
    <rPh sb="2" eb="3">
      <t>ノウ</t>
    </rPh>
    <phoneticPr fontId="2"/>
  </si>
  <si>
    <t>[vehicle射撃基本値]：</t>
    <rPh sb="8" eb="10">
      <t>シャゲキ</t>
    </rPh>
    <rPh sb="10" eb="12">
      <t>キホン</t>
    </rPh>
    <rPh sb="12" eb="13">
      <t>チ</t>
    </rPh>
    <phoneticPr fontId="2"/>
  </si>
  <si>
    <t>[vehicle格闘基本値]：</t>
    <rPh sb="8" eb="10">
      <t>カクトウ</t>
    </rPh>
    <rPh sb="10" eb="12">
      <t>キホン</t>
    </rPh>
    <rPh sb="12" eb="13">
      <t>チ</t>
    </rPh>
    <phoneticPr fontId="2"/>
  </si>
  <si>
    <t>[vehicle回避基本値]：</t>
    <rPh sb="8" eb="10">
      <t>カイヒ</t>
    </rPh>
    <rPh sb="10" eb="12">
      <t>キホン</t>
    </rPh>
    <rPh sb="12" eb="13">
      <t>チ</t>
    </rPh>
    <phoneticPr fontId="2"/>
  </si>
  <si>
    <t>※攻撃判定基本値＝ヴィークル射撃基本値＋武器の距離修正（ウェポン習熟があるなら＋２）</t>
    <phoneticPr fontId="2"/>
  </si>
  <si>
    <t>※攻撃判定基本値＝ヴィークル格闘基本値＋武器の格闘修正（ウェポン習熟があるなら＋２）</t>
    <phoneticPr fontId="2"/>
  </si>
  <si>
    <t>メモ</t>
    <phoneticPr fontId="2"/>
  </si>
  <si>
    <t>装甲騎兵ボトムズＴＲＰＧ　カスタマイズシート</t>
    <phoneticPr fontId="7"/>
  </si>
  <si>
    <t>ベースになった機体：</t>
    <rPh sb="7" eb="9">
      <t>キタイ</t>
    </rPh>
    <phoneticPr fontId="2"/>
  </si>
  <si>
    <t>[カスタムポイント]：</t>
    <phoneticPr fontId="2"/>
  </si>
  <si>
    <t>[基本価格]：</t>
    <rPh sb="1" eb="3">
      <t>キホン</t>
    </rPh>
    <rPh sb="3" eb="5">
      <t>カカク</t>
    </rPh>
    <phoneticPr fontId="2"/>
  </si>
  <si>
    <t>GD</t>
    <phoneticPr fontId="2"/>
  </si>
  <si>
    <t>カスタマイズ</t>
    <phoneticPr fontId="2"/>
  </si>
  <si>
    <t>分類</t>
    <rPh sb="0" eb="2">
      <t>ブンルイ</t>
    </rPh>
    <phoneticPr fontId="2"/>
  </si>
  <si>
    <t>全身/基本性能UP</t>
  </si>
  <si>
    <t>頭部換装</t>
  </si>
  <si>
    <t>頭部内蔵</t>
  </si>
  <si>
    <t>頭部装着</t>
  </si>
  <si>
    <t>胴体内蔵</t>
  </si>
  <si>
    <t>胴体装着</t>
  </si>
  <si>
    <t>バックパック装着</t>
  </si>
  <si>
    <t>腕部内蔵/換装</t>
  </si>
  <si>
    <t>腕部装着</t>
  </si>
  <si>
    <t>脚部内蔵/換装</t>
  </si>
  <si>
    <t>脚部装着</t>
  </si>
  <si>
    <t>その他</t>
  </si>
  <si>
    <t>名称</t>
    <rPh sb="0" eb="2">
      <t>メイショウ</t>
    </rPh>
    <phoneticPr fontId="2"/>
  </si>
  <si>
    <t>CP</t>
    <phoneticPr fontId="2"/>
  </si>
  <si>
    <t>価格</t>
    <rPh sb="0" eb="2">
      <t>カカク</t>
    </rPh>
    <phoneticPr fontId="2"/>
  </si>
  <si>
    <t>効果</t>
    <rPh sb="0" eb="2">
      <t>コウカ</t>
    </rPh>
    <phoneticPr fontId="2"/>
  </si>
  <si>
    <t>クラス</t>
    <phoneticPr fontId="2"/>
  </si>
  <si>
    <t>BP</t>
    <phoneticPr fontId="2"/>
  </si>
  <si>
    <t>L</t>
    <phoneticPr fontId="2"/>
  </si>
  <si>
    <t>M</t>
    <phoneticPr fontId="2"/>
  </si>
  <si>
    <t>H</t>
    <phoneticPr fontId="2"/>
  </si>
  <si>
    <t>XH</t>
    <phoneticPr fontId="2"/>
  </si>
  <si>
    <t>合計</t>
    <rPh sb="0" eb="2">
      <t>ゴウケイ</t>
    </rPh>
    <phoneticPr fontId="2"/>
  </si>
  <si>
    <t>[基本価格+改造]：</t>
    <rPh sb="1" eb="3">
      <t>キホン</t>
    </rPh>
    <rPh sb="3" eb="5">
      <t>カカク</t>
    </rPh>
    <rPh sb="6" eb="8">
      <t>カイゾウ</t>
    </rPh>
    <phoneticPr fontId="2"/>
  </si>
  <si>
    <t>ｶｽﾀﾑﾎﾟｲﾝﾄ計</t>
  </si>
  <si>
    <t>改造費用計</t>
    <rPh sb="0" eb="2">
      <t>カイゾウ</t>
    </rPh>
    <rPh sb="2" eb="4">
      <t>ヒヨウ</t>
    </rPh>
    <rPh sb="4" eb="5">
      <t>ケイ</t>
    </rPh>
    <phoneticPr fontId="2"/>
  </si>
  <si>
    <t>携行武器小計</t>
    <rPh sb="0" eb="2">
      <t>ケイコウ</t>
    </rPh>
    <rPh sb="2" eb="4">
      <t>ブキ</t>
    </rPh>
    <rPh sb="4" eb="6">
      <t>ショウケイ</t>
    </rPh>
    <phoneticPr fontId="2"/>
  </si>
  <si>
    <t>ATパンチ</t>
    <phoneticPr fontId="2"/>
  </si>
  <si>
    <t>【リスト】</t>
    <phoneticPr fontId="2"/>
  </si>
  <si>
    <t>手持ち武器</t>
  </si>
  <si>
    <t>【参照エリア】</t>
    <rPh sb="1" eb="3">
      <t>サンショウ</t>
    </rPh>
    <phoneticPr fontId="2"/>
  </si>
  <si>
    <t>キャラクター名</t>
  </si>
  <si>
    <t>コンバットスタイル</t>
  </si>
  <si>
    <t>レベル</t>
  </si>
  <si>
    <t>経験ポイント</t>
  </si>
  <si>
    <t>射撃値</t>
  </si>
  <si>
    <t>格闘値</t>
  </si>
  <si>
    <t>反応値</t>
  </si>
  <si>
    <t>射撃（初期値）</t>
  </si>
  <si>
    <t>格闘（初期値）</t>
  </si>
  <si>
    <t>反応（初期値）</t>
  </si>
  <si>
    <t>知性値</t>
  </si>
  <si>
    <t>体力値</t>
  </si>
  <si>
    <t>魅力値</t>
  </si>
  <si>
    <t>知性値（初期値）</t>
  </si>
  <si>
    <t>体力値（初期値）</t>
  </si>
  <si>
    <t>魅力値（初期値）</t>
  </si>
  <si>
    <t>戦闘値配分p</t>
    <phoneticPr fontId="2"/>
  </si>
  <si>
    <t>射撃（style修正）</t>
    <phoneticPr fontId="2"/>
  </si>
  <si>
    <t>格闘（style修正）</t>
    <phoneticPr fontId="2"/>
  </si>
  <si>
    <t>反応（style修正）</t>
    <phoneticPr fontId="2"/>
  </si>
  <si>
    <t>一般値配分p</t>
    <phoneticPr fontId="2"/>
  </si>
  <si>
    <t>知性（style修正）</t>
    <phoneticPr fontId="2"/>
  </si>
  <si>
    <t>体力（style修正）</t>
    <phoneticPr fontId="2"/>
  </si>
  <si>
    <t>魅力（style修正）</t>
    <phoneticPr fontId="2"/>
  </si>
  <si>
    <t>AT射撃（style）</t>
    <phoneticPr fontId="2"/>
  </si>
  <si>
    <t>AT格闘（style）</t>
    <phoneticPr fontId="2"/>
  </si>
  <si>
    <t>Vc射撃（style）</t>
    <phoneticPr fontId="2"/>
  </si>
  <si>
    <t>Vc格闘（style）</t>
    <phoneticPr fontId="2"/>
  </si>
  <si>
    <t>セカンドスタイル</t>
    <phoneticPr fontId="2"/>
  </si>
  <si>
    <t>【データエリア】</t>
    <phoneticPr fontId="2"/>
  </si>
  <si>
    <t>ヴァルチャー</t>
  </si>
  <si>
    <t>ソルジャー</t>
  </si>
  <si>
    <t>シビリアン</t>
  </si>
  <si>
    <t>パーフェクトソルジャー</t>
  </si>
  <si>
    <t>ラストバタリオン</t>
  </si>
  <si>
    <t>AT回避（style）</t>
    <rPh sb="2" eb="4">
      <t>カイヒ</t>
    </rPh>
    <phoneticPr fontId="2"/>
  </si>
  <si>
    <t>Vc回避（style）</t>
    <rPh sb="2" eb="4">
      <t>カイヒ</t>
    </rPh>
    <phoneticPr fontId="2"/>
  </si>
  <si>
    <t>生身射撃（style）</t>
    <rPh sb="0" eb="2">
      <t>ナマミ</t>
    </rPh>
    <phoneticPr fontId="2"/>
  </si>
  <si>
    <t>生身格闘（style）</t>
    <rPh sb="0" eb="2">
      <t>ナマミ</t>
    </rPh>
    <phoneticPr fontId="2"/>
  </si>
  <si>
    <t>生身回避（style）</t>
    <rPh sb="0" eb="2">
      <t>ナマミ</t>
    </rPh>
    <rPh sb="2" eb="4">
      <t>カイヒ</t>
    </rPh>
    <phoneticPr fontId="2"/>
  </si>
  <si>
    <t>バララントPS</t>
  </si>
  <si>
    <t>ネクスタント</t>
  </si>
  <si>
    <t>旧劣等種</t>
    <rPh sb="0" eb="1">
      <t>キュウ</t>
    </rPh>
    <rPh sb="1" eb="3">
      <t>レットウ</t>
    </rPh>
    <rPh sb="3" eb="4">
      <t>シュ</t>
    </rPh>
    <phoneticPr fontId="2"/>
  </si>
  <si>
    <t>フェイシャルソルジャー</t>
  </si>
  <si>
    <t>異能生存体</t>
    <rPh sb="0" eb="2">
      <t>イノウ</t>
    </rPh>
    <rPh sb="2" eb="4">
      <t>セイゾン</t>
    </rPh>
    <rPh sb="4" eb="5">
      <t>タイ</t>
    </rPh>
    <phoneticPr fontId="2"/>
  </si>
  <si>
    <t>バララント機甲猟兵</t>
  </si>
  <si>
    <t>他Styleフラグ</t>
    <rPh sb="0" eb="1">
      <t>ホカ</t>
    </rPh>
    <phoneticPr fontId="2"/>
  </si>
  <si>
    <t>ネクスタント(NPC)</t>
  </si>
  <si>
    <t>クラスコード</t>
    <phoneticPr fontId="2"/>
  </si>
  <si>
    <t>ASフラグ</t>
    <phoneticPr fontId="2"/>
  </si>
  <si>
    <t>射撃（成長）</t>
    <rPh sb="3" eb="5">
      <t>セイチョウ</t>
    </rPh>
    <phoneticPr fontId="2"/>
  </si>
  <si>
    <t>格闘（成長）</t>
    <rPh sb="0" eb="2">
      <t>カクトウ</t>
    </rPh>
    <rPh sb="3" eb="5">
      <t>セイチョウ</t>
    </rPh>
    <phoneticPr fontId="2"/>
  </si>
  <si>
    <t>反応（成長）</t>
    <rPh sb="0" eb="2">
      <t>ハンノウ</t>
    </rPh>
    <rPh sb="3" eb="5">
      <t>セイチョウ</t>
    </rPh>
    <phoneticPr fontId="2"/>
  </si>
  <si>
    <t>知性（成長）</t>
    <rPh sb="0" eb="2">
      <t>チセイ</t>
    </rPh>
    <rPh sb="3" eb="5">
      <t>セイチョウ</t>
    </rPh>
    <phoneticPr fontId="2"/>
  </si>
  <si>
    <t>体力（成長）</t>
    <rPh sb="0" eb="2">
      <t>タイリョク</t>
    </rPh>
    <rPh sb="3" eb="5">
      <t>セイチョウ</t>
    </rPh>
    <phoneticPr fontId="2"/>
  </si>
  <si>
    <t>魅力（成長）</t>
    <rPh sb="0" eb="2">
      <t>ミリョク</t>
    </rPh>
    <rPh sb="3" eb="5">
      <t>セイチョウ</t>
    </rPh>
    <phoneticPr fontId="2"/>
  </si>
  <si>
    <t>成長ポイント</t>
    <rPh sb="0" eb="2">
      <t>セイチョウ</t>
    </rPh>
    <phoneticPr fontId="2"/>
  </si>
  <si>
    <t>非戦闘</t>
    <rPh sb="0" eb="1">
      <t>ヒ</t>
    </rPh>
    <rPh sb="1" eb="3">
      <t>セントウ</t>
    </rPh>
    <phoneticPr fontId="2"/>
  </si>
  <si>
    <t>戦闘</t>
    <rPh sb="0" eb="2">
      <t>セントウ</t>
    </rPh>
    <phoneticPr fontId="2"/>
  </si>
  <si>
    <t>一般</t>
    <rPh sb="0" eb="2">
      <t>イッパン</t>
    </rPh>
    <phoneticPr fontId="2"/>
  </si>
  <si>
    <t>補助脳</t>
    <rPh sb="0" eb="2">
      <t>ホジョ</t>
    </rPh>
    <rPh sb="2" eb="3">
      <t>ノウ</t>
    </rPh>
    <phoneticPr fontId="2"/>
  </si>
  <si>
    <t>技能ポイント</t>
    <rPh sb="0" eb="2">
      <t>ギノウ</t>
    </rPh>
    <phoneticPr fontId="2"/>
  </si>
  <si>
    <t>技能成長</t>
    <rPh sb="0" eb="2">
      <t>ギノウ</t>
    </rPh>
    <rPh sb="2" eb="4">
      <t>セイチョウ</t>
    </rPh>
    <phoneticPr fontId="2"/>
  </si>
  <si>
    <t>異能ポイント</t>
    <rPh sb="0" eb="2">
      <t>イノウ</t>
    </rPh>
    <phoneticPr fontId="2"/>
  </si>
  <si>
    <t>必要Lv</t>
    <rPh sb="0" eb="2">
      <t>ヒツヨウ</t>
    </rPh>
    <phoneticPr fontId="2"/>
  </si>
  <si>
    <t>オーヴァライド</t>
    <phoneticPr fontId="2"/>
  </si>
  <si>
    <t>射撃</t>
    <rPh sb="0" eb="2">
      <t>シャゲキ</t>
    </rPh>
    <phoneticPr fontId="2"/>
  </si>
  <si>
    <t>格闘</t>
    <rPh sb="0" eb="2">
      <t>カクトウ</t>
    </rPh>
    <phoneticPr fontId="2"/>
  </si>
  <si>
    <t>回避</t>
    <rPh sb="0" eb="2">
      <t>カイヒ</t>
    </rPh>
    <phoneticPr fontId="2"/>
  </si>
  <si>
    <t>A射撃</t>
    <rPh sb="1" eb="3">
      <t>シャゲキ</t>
    </rPh>
    <phoneticPr fontId="2"/>
  </si>
  <si>
    <t>A格闘</t>
    <rPh sb="1" eb="3">
      <t>カクトウ</t>
    </rPh>
    <phoneticPr fontId="2"/>
  </si>
  <si>
    <t>A回避</t>
    <rPh sb="1" eb="3">
      <t>カイヒ</t>
    </rPh>
    <phoneticPr fontId="2"/>
  </si>
  <si>
    <t>V射撃</t>
    <rPh sb="1" eb="3">
      <t>シャゲキ</t>
    </rPh>
    <phoneticPr fontId="2"/>
  </si>
  <si>
    <t>V格闘</t>
    <rPh sb="1" eb="3">
      <t>カクトウ</t>
    </rPh>
    <phoneticPr fontId="2"/>
  </si>
  <si>
    <t>V回避</t>
    <rPh sb="1" eb="3">
      <t>カイヒ</t>
    </rPh>
    <phoneticPr fontId="2"/>
  </si>
  <si>
    <t>AT機射</t>
    <rPh sb="2" eb="3">
      <t>キ</t>
    </rPh>
    <rPh sb="3" eb="4">
      <t>シャ</t>
    </rPh>
    <phoneticPr fontId="2"/>
  </si>
  <si>
    <t>AT機格</t>
    <rPh sb="2" eb="3">
      <t>キ</t>
    </rPh>
    <rPh sb="3" eb="4">
      <t>カク</t>
    </rPh>
    <phoneticPr fontId="2"/>
  </si>
  <si>
    <t>AT機避</t>
    <rPh sb="2" eb="3">
      <t>キ</t>
    </rPh>
    <rPh sb="3" eb="4">
      <t>ヒ</t>
    </rPh>
    <phoneticPr fontId="2"/>
  </si>
  <si>
    <t>VC機射</t>
    <rPh sb="2" eb="3">
      <t>キ</t>
    </rPh>
    <rPh sb="3" eb="4">
      <t>シャ</t>
    </rPh>
    <phoneticPr fontId="2"/>
  </si>
  <si>
    <t>VC機格</t>
    <rPh sb="2" eb="3">
      <t>キ</t>
    </rPh>
    <rPh sb="3" eb="4">
      <t>カク</t>
    </rPh>
    <phoneticPr fontId="2"/>
  </si>
  <si>
    <t>VC機避</t>
    <rPh sb="2" eb="3">
      <t>キ</t>
    </rPh>
    <rPh sb="3" eb="4">
      <t>ヒ</t>
    </rPh>
    <phoneticPr fontId="2"/>
  </si>
  <si>
    <t>IV</t>
    <phoneticPr fontId="2"/>
  </si>
  <si>
    <t>IV修正</t>
    <rPh sb="2" eb="4">
      <t>シュウセイ</t>
    </rPh>
    <phoneticPr fontId="2"/>
  </si>
  <si>
    <t>補助脳スタイル</t>
    <rPh sb="0" eb="2">
      <t>ホジョ</t>
    </rPh>
    <rPh sb="2" eb="3">
      <t>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</si>
</sst>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;[Red]\-0\ "/>
    <numFmt numFmtId="177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color indexed="9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theme="0" tint="-0.34998626667073579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indexed="55"/>
      </right>
      <top/>
      <bottom style="medium">
        <color theme="0" tint="-0.34998626667073579"/>
      </bottom>
      <diagonal/>
    </border>
    <border>
      <left style="medium">
        <color indexed="55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top"/>
    </xf>
    <xf numFmtId="0" fontId="5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2" fillId="2" borderId="0" xfId="0" applyFont="1" applyFill="1">
      <alignment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vertical="top"/>
    </xf>
    <xf numFmtId="0" fontId="1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17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3" fillId="2" borderId="0" xfId="0" applyFont="1" applyFill="1" applyAlignment="1"/>
    <xf numFmtId="0" fontId="0" fillId="2" borderId="0" xfId="0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4" fillId="2" borderId="35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0" fillId="2" borderId="4" xfId="0" applyFill="1" applyBorder="1">
      <alignment vertical="center"/>
    </xf>
    <xf numFmtId="0" fontId="4" fillId="2" borderId="40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4" fillId="2" borderId="0" xfId="0" applyFont="1" applyFill="1" applyAlignment="1"/>
    <xf numFmtId="0" fontId="0" fillId="2" borderId="0" xfId="0" applyFill="1" applyAlignment="1">
      <alignment vertical="center"/>
    </xf>
    <xf numFmtId="0" fontId="0" fillId="2" borderId="27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7" xfId="0" applyFill="1" applyBorder="1">
      <alignment vertical="center"/>
    </xf>
    <xf numFmtId="0" fontId="13" fillId="2" borderId="0" xfId="0" applyFont="1" applyFill="1" applyBorder="1" applyAlignment="1"/>
    <xf numFmtId="0" fontId="1" fillId="2" borderId="17" xfId="0" applyFont="1" applyFill="1" applyBorder="1">
      <alignment vertical="center"/>
    </xf>
    <xf numFmtId="0" fontId="0" fillId="2" borderId="2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30" xfId="0" applyFill="1" applyBorder="1">
      <alignment vertical="center"/>
    </xf>
    <xf numFmtId="0" fontId="1" fillId="2" borderId="0" xfId="0" applyFont="1" applyFill="1" applyBorder="1">
      <alignment vertical="center"/>
    </xf>
    <xf numFmtId="0" fontId="12" fillId="2" borderId="0" xfId="0" applyFont="1" applyFill="1">
      <alignment vertical="center"/>
    </xf>
    <xf numFmtId="0" fontId="0" fillId="6" borderId="15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44" xfId="0" applyFont="1" applyBorder="1">
      <alignment vertical="center"/>
    </xf>
    <xf numFmtId="0" fontId="11" fillId="0" borderId="49" xfId="0" applyFont="1" applyBorder="1">
      <alignment vertical="center"/>
    </xf>
    <xf numFmtId="0" fontId="11" fillId="0" borderId="48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11" fillId="0" borderId="39" xfId="0" applyFont="1" applyBorder="1">
      <alignment vertical="center"/>
    </xf>
    <xf numFmtId="0" fontId="17" fillId="0" borderId="39" xfId="0" applyFont="1" applyBorder="1">
      <alignment vertical="center"/>
    </xf>
    <xf numFmtId="0" fontId="13" fillId="0" borderId="0" xfId="0" applyFont="1" applyAlignment="1">
      <alignment horizontal="center" vertical="center"/>
    </xf>
    <xf numFmtId="177" fontId="11" fillId="0" borderId="39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left" vertical="center"/>
    </xf>
    <xf numFmtId="176" fontId="11" fillId="4" borderId="15" xfId="0" applyNumberFormat="1" applyFont="1" applyFill="1" applyBorder="1" applyAlignment="1">
      <alignment horizontal="center" vertical="center"/>
    </xf>
    <xf numFmtId="176" fontId="11" fillId="4" borderId="16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77" fontId="0" fillId="4" borderId="15" xfId="0" applyNumberForma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>
      <alignment horizontal="left" vertical="center"/>
    </xf>
    <xf numFmtId="0" fontId="0" fillId="0" borderId="29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177" fontId="11" fillId="4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177" fontId="0" fillId="4" borderId="12" xfId="0" applyNumberForma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vertical="center"/>
    </xf>
    <xf numFmtId="177" fontId="11" fillId="4" borderId="12" xfId="0" applyNumberFormat="1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177" fontId="11" fillId="0" borderId="15" xfId="0" applyNumberFormat="1" applyFont="1" applyBorder="1" applyAlignment="1" applyProtection="1">
      <alignment horizontal="center" vertical="center"/>
      <protection locked="0"/>
    </xf>
    <xf numFmtId="177" fontId="11" fillId="0" borderId="16" xfId="0" applyNumberFormat="1" applyFont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176" fontId="11" fillId="4" borderId="15" xfId="0" applyNumberFormat="1" applyFont="1" applyFill="1" applyBorder="1" applyAlignment="1" applyProtection="1">
      <alignment horizontal="center" vertical="center"/>
      <protection hidden="1"/>
    </xf>
    <xf numFmtId="176" fontId="11" fillId="4" borderId="16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0" fillId="4" borderId="11" xfId="0" applyNumberFormat="1" applyFill="1" applyBorder="1" applyAlignment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7" fillId="0" borderId="39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21" fillId="6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4" borderId="45" xfId="0" applyFont="1" applyFill="1" applyBorder="1" applyAlignment="1" applyProtection="1">
      <alignment horizontal="center" vertical="center"/>
    </xf>
    <xf numFmtId="0" fontId="17" fillId="4" borderId="46" xfId="0" applyFont="1" applyFill="1" applyBorder="1" applyAlignment="1" applyProtection="1">
      <alignment horizontal="center" vertical="center"/>
    </xf>
    <xf numFmtId="0" fontId="17" fillId="4" borderId="47" xfId="0" applyFont="1" applyFill="1" applyBorder="1" applyAlignment="1" applyProtection="1">
      <alignment horizontal="center" vertical="center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7" fillId="0" borderId="44" xfId="0" applyFont="1" applyBorder="1" applyAlignment="1" applyProtection="1">
      <alignment horizontal="center" vertical="center"/>
      <protection locked="0"/>
    </xf>
    <xf numFmtId="0" fontId="0" fillId="7" borderId="11" xfId="0" applyNumberForma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177" fontId="11" fillId="4" borderId="12" xfId="0" applyNumberFormat="1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7" fillId="0" borderId="39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77" fontId="17" fillId="0" borderId="1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7"/>
  <sheetViews>
    <sheetView showRowColHeaders="0" tabSelected="1" zoomScaleNormal="100" workbookViewId="0">
      <selection activeCell="BO1" sqref="BO1"/>
    </sheetView>
  </sheetViews>
  <sheetFormatPr defaultColWidth="0" defaultRowHeight="13.5" zeroHeight="1" x14ac:dyDescent="0.15"/>
  <cols>
    <col min="1" max="3" width="1.625" customWidth="1"/>
    <col min="4" max="34" width="2.625" customWidth="1"/>
    <col min="35" max="40" width="1.625" customWidth="1"/>
    <col min="41" max="71" width="2.625" customWidth="1"/>
    <col min="72" max="74" width="1.625" customWidth="1"/>
    <col min="75" max="16384" width="9" hidden="1"/>
  </cols>
  <sheetData>
    <row r="1" spans="1:74" ht="9.9499999999999993" customHeight="1" thickBot="1" x14ac:dyDescent="0.2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  <c r="AL1" s="22"/>
      <c r="AM1" s="2"/>
      <c r="AN1" s="3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3"/>
    </row>
    <row r="2" spans="1:74" ht="9.9499999999999993" customHeight="1" thickTop="1" x14ac:dyDescent="0.15">
      <c r="A2" s="5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10"/>
      <c r="AL2" s="24"/>
      <c r="AM2" s="6"/>
      <c r="AN2" s="7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9"/>
      <c r="BV2" s="25"/>
    </row>
    <row r="3" spans="1:74" ht="15" customHeight="1" x14ac:dyDescent="0.15">
      <c r="A3" s="11"/>
      <c r="B3" s="12" t="s">
        <v>44</v>
      </c>
      <c r="C3" s="157" t="s">
        <v>203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2" t="s">
        <v>44</v>
      </c>
      <c r="AK3" s="13"/>
      <c r="AL3" s="24"/>
      <c r="AM3" s="15"/>
      <c r="AN3" s="16"/>
      <c r="AO3" s="115" t="s">
        <v>126</v>
      </c>
      <c r="AP3" s="115"/>
      <c r="AQ3" s="115"/>
      <c r="AR3" s="115"/>
      <c r="AS3" s="115"/>
      <c r="AT3" s="115"/>
      <c r="AU3" s="115"/>
      <c r="AV3" s="16"/>
      <c r="AW3" s="98" t="s">
        <v>127</v>
      </c>
      <c r="AX3" s="98"/>
      <c r="AY3" s="98"/>
      <c r="AZ3" s="98"/>
      <c r="BA3" s="116">
        <f>$H$257+($H$241-1)*$L$257-SUM($AY$6:$AZ$23,$BO$6:$BP$13,$BO$15:$BP$23)+$BM$3*5</f>
        <v>10</v>
      </c>
      <c r="BB3" s="117"/>
      <c r="BD3" s="16"/>
      <c r="BE3" s="272" t="s">
        <v>202</v>
      </c>
      <c r="BF3" s="272"/>
      <c r="BG3" s="272"/>
      <c r="BH3" s="272"/>
      <c r="BI3" s="272"/>
      <c r="BJ3" s="272"/>
      <c r="BK3" s="272"/>
      <c r="BL3" s="272"/>
      <c r="BM3" s="112"/>
      <c r="BN3" s="113"/>
      <c r="BO3" s="16"/>
      <c r="BP3" s="16"/>
      <c r="BQ3" s="16"/>
      <c r="BR3" s="16"/>
      <c r="BS3" s="16"/>
      <c r="BT3" s="16"/>
      <c r="BU3" s="17"/>
      <c r="BV3" s="25"/>
    </row>
    <row r="4" spans="1:74" ht="15" customHeight="1" x14ac:dyDescent="0.15">
      <c r="A4" s="11"/>
      <c r="B4" s="14" t="s">
        <v>44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4" t="s">
        <v>0</v>
      </c>
      <c r="AK4" s="13"/>
      <c r="AL4" s="24"/>
      <c r="AM4" s="15"/>
      <c r="AN4" s="16"/>
      <c r="AO4" s="137" t="s">
        <v>47</v>
      </c>
      <c r="AP4" s="137"/>
      <c r="AQ4" s="137"/>
      <c r="AR4" s="137"/>
      <c r="AS4" s="137"/>
      <c r="AT4" s="137"/>
      <c r="AU4" s="137"/>
      <c r="AV4" s="137"/>
      <c r="AW4" s="137"/>
      <c r="AX4" s="16"/>
      <c r="AY4" s="137" t="s">
        <v>156</v>
      </c>
      <c r="AZ4" s="138"/>
      <c r="BA4" s="61"/>
      <c r="BB4" s="139" t="s">
        <v>192</v>
      </c>
      <c r="BC4" s="138"/>
      <c r="BD4" s="16"/>
      <c r="BE4" s="137" t="s">
        <v>47</v>
      </c>
      <c r="BF4" s="137"/>
      <c r="BG4" s="137"/>
      <c r="BH4" s="137"/>
      <c r="BI4" s="137"/>
      <c r="BJ4" s="137"/>
      <c r="BK4" s="137"/>
      <c r="BL4" s="137"/>
      <c r="BM4" s="137"/>
      <c r="BN4" s="16"/>
      <c r="BO4" s="137" t="s">
        <v>128</v>
      </c>
      <c r="BP4" s="138"/>
      <c r="BQ4" s="61"/>
      <c r="BR4" s="139" t="s">
        <v>192</v>
      </c>
      <c r="BS4" s="138"/>
      <c r="BT4" s="16"/>
      <c r="BU4" s="17"/>
      <c r="BV4" s="25"/>
    </row>
    <row r="5" spans="1:74" ht="15" customHeight="1" x14ac:dyDescent="0.15">
      <c r="A5" s="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0"/>
      <c r="AL5" s="24"/>
      <c r="AM5" s="15"/>
      <c r="AN5" s="16"/>
      <c r="AO5" s="126" t="s">
        <v>129</v>
      </c>
      <c r="AP5" s="126"/>
      <c r="AQ5" s="126"/>
      <c r="AR5" s="126"/>
      <c r="AS5" s="126"/>
      <c r="AT5" s="126"/>
      <c r="AU5" s="126"/>
      <c r="AV5" s="126"/>
      <c r="AW5" s="126"/>
      <c r="AX5" s="16"/>
      <c r="AY5" s="16"/>
      <c r="AZ5" s="16"/>
      <c r="BA5" s="16"/>
      <c r="BB5" s="16"/>
      <c r="BC5" s="16"/>
      <c r="BD5" s="16"/>
      <c r="BE5" s="126" t="s">
        <v>130</v>
      </c>
      <c r="BF5" s="126"/>
      <c r="BG5" s="126"/>
      <c r="BH5" s="126"/>
      <c r="BI5" s="126"/>
      <c r="BJ5" s="126"/>
      <c r="BK5" s="126"/>
      <c r="BL5" s="126"/>
      <c r="BM5" s="126"/>
      <c r="BN5" s="16"/>
      <c r="BO5" s="16"/>
      <c r="BP5" s="16"/>
      <c r="BQ5" s="16"/>
      <c r="BR5" s="16"/>
      <c r="BS5" s="16"/>
      <c r="BT5" s="16"/>
      <c r="BU5" s="17"/>
      <c r="BV5" s="25"/>
    </row>
    <row r="6" spans="1:74" ht="15" customHeight="1" x14ac:dyDescent="0.15">
      <c r="A6" s="5"/>
      <c r="B6" s="15"/>
      <c r="C6" s="16"/>
      <c r="D6" s="234" t="s">
        <v>1</v>
      </c>
      <c r="E6" s="234"/>
      <c r="F6" s="234"/>
      <c r="G6" s="234"/>
      <c r="H6" s="234"/>
      <c r="I6" s="234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7"/>
      <c r="AK6" s="10"/>
      <c r="AL6" s="24"/>
      <c r="AM6" s="15"/>
      <c r="AN6" s="16"/>
      <c r="AO6" s="133" t="s">
        <v>131</v>
      </c>
      <c r="AP6" s="133"/>
      <c r="AQ6" s="133"/>
      <c r="AR6" s="133"/>
      <c r="AS6" s="133"/>
      <c r="AT6" s="133"/>
      <c r="AU6" s="133"/>
      <c r="AV6" s="133"/>
      <c r="AW6" s="133"/>
      <c r="AX6" s="16"/>
      <c r="AY6" s="112"/>
      <c r="AZ6" s="113"/>
      <c r="BA6" s="16"/>
      <c r="BB6" s="110">
        <f>$X$12+AY6</f>
        <v>5</v>
      </c>
      <c r="BC6" s="111"/>
      <c r="BD6" s="16"/>
      <c r="BE6" s="133" t="s">
        <v>197</v>
      </c>
      <c r="BF6" s="133"/>
      <c r="BG6" s="133"/>
      <c r="BH6" s="133"/>
      <c r="BI6" s="133"/>
      <c r="BJ6" s="133"/>
      <c r="BK6" s="133"/>
      <c r="BL6" s="133"/>
      <c r="BM6" s="133"/>
      <c r="BN6" s="16"/>
      <c r="BO6" s="134"/>
      <c r="BP6" s="135"/>
      <c r="BQ6" s="16"/>
      <c r="BR6" s="110">
        <f>$X$13+BO6</f>
        <v>5</v>
      </c>
      <c r="BS6" s="111"/>
      <c r="BT6" s="16"/>
      <c r="BU6" s="17"/>
      <c r="BV6" s="25"/>
    </row>
    <row r="7" spans="1:74" ht="15" customHeight="1" thickBot="1" x14ac:dyDescent="0.2">
      <c r="A7" s="5"/>
      <c r="B7" s="15"/>
      <c r="C7" s="16"/>
      <c r="D7" s="234" t="s">
        <v>132</v>
      </c>
      <c r="E7" s="234"/>
      <c r="F7" s="234"/>
      <c r="G7" s="234"/>
      <c r="H7" s="234"/>
      <c r="I7" s="234"/>
      <c r="J7" s="268" t="s">
        <v>168</v>
      </c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16"/>
      <c r="W7" s="98" t="str">
        <f>IF(N240=1,"セカンドスタイル：","")</f>
        <v/>
      </c>
      <c r="X7" s="98"/>
      <c r="Y7" s="98"/>
      <c r="Z7" s="98"/>
      <c r="AA7" s="98"/>
      <c r="AB7" s="99"/>
      <c r="AC7" s="99"/>
      <c r="AD7" s="99"/>
      <c r="AE7" s="99"/>
      <c r="AF7" s="99"/>
      <c r="AG7" s="99"/>
      <c r="AH7" s="99"/>
      <c r="AI7" s="16"/>
      <c r="AJ7" s="17"/>
      <c r="AK7" s="10"/>
      <c r="AL7" s="24"/>
      <c r="AM7" s="15"/>
      <c r="AN7" s="16"/>
      <c r="AO7" s="133" t="s">
        <v>193</v>
      </c>
      <c r="AP7" s="133"/>
      <c r="AQ7" s="133"/>
      <c r="AR7" s="133"/>
      <c r="AS7" s="133"/>
      <c r="AT7" s="133"/>
      <c r="AU7" s="133"/>
      <c r="AV7" s="133"/>
      <c r="AW7" s="133"/>
      <c r="AX7" s="16"/>
      <c r="AY7" s="112"/>
      <c r="AZ7" s="113"/>
      <c r="BA7" s="16"/>
      <c r="BB7" s="110">
        <f t="shared" ref="BB7:BB23" si="0">$X$12+AY7</f>
        <v>5</v>
      </c>
      <c r="BC7" s="111"/>
      <c r="BD7" s="16"/>
      <c r="BE7" s="133" t="s">
        <v>133</v>
      </c>
      <c r="BF7" s="133"/>
      <c r="BG7" s="133"/>
      <c r="BH7" s="133"/>
      <c r="BI7" s="133"/>
      <c r="BJ7" s="133"/>
      <c r="BK7" s="133"/>
      <c r="BL7" s="133"/>
      <c r="BM7" s="133"/>
      <c r="BN7" s="16"/>
      <c r="BO7" s="134"/>
      <c r="BP7" s="135"/>
      <c r="BQ7" s="16"/>
      <c r="BR7" s="110">
        <f t="shared" ref="BR7:BR13" si="1">$X$13+BO7</f>
        <v>5</v>
      </c>
      <c r="BS7" s="111"/>
      <c r="BT7" s="16"/>
      <c r="BU7" s="17"/>
      <c r="BV7" s="25"/>
    </row>
    <row r="8" spans="1:74" ht="15" customHeight="1" thickBot="1" x14ac:dyDescent="0.2">
      <c r="A8" s="5"/>
      <c r="B8" s="15"/>
      <c r="C8" s="16"/>
      <c r="D8" s="270" t="s">
        <v>134</v>
      </c>
      <c r="E8" s="270"/>
      <c r="F8" s="270"/>
      <c r="G8" s="127">
        <f>H241</f>
        <v>1</v>
      </c>
      <c r="H8" s="128"/>
      <c r="I8" s="128"/>
      <c r="J8" s="129"/>
      <c r="K8" s="16"/>
      <c r="L8" s="234" t="s">
        <v>2</v>
      </c>
      <c r="M8" s="234"/>
      <c r="N8" s="234"/>
      <c r="O8" s="234"/>
      <c r="P8" s="234"/>
      <c r="Q8" s="235"/>
      <c r="R8" s="235"/>
      <c r="S8" s="235"/>
      <c r="T8" s="235"/>
      <c r="U8" s="23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0"/>
      <c r="AL8" s="24"/>
      <c r="AM8" s="15"/>
      <c r="AN8" s="16"/>
      <c r="AO8" s="133" t="s">
        <v>194</v>
      </c>
      <c r="AP8" s="133"/>
      <c r="AQ8" s="133"/>
      <c r="AR8" s="133"/>
      <c r="AS8" s="133"/>
      <c r="AT8" s="133"/>
      <c r="AU8" s="133"/>
      <c r="AV8" s="133"/>
      <c r="AW8" s="133"/>
      <c r="AX8" s="16"/>
      <c r="AY8" s="112"/>
      <c r="AZ8" s="113"/>
      <c r="BA8" s="16"/>
      <c r="BB8" s="110">
        <f t="shared" si="0"/>
        <v>5</v>
      </c>
      <c r="BC8" s="111"/>
      <c r="BD8" s="16"/>
      <c r="BE8" s="133" t="s">
        <v>135</v>
      </c>
      <c r="BF8" s="133"/>
      <c r="BG8" s="133"/>
      <c r="BH8" s="133"/>
      <c r="BI8" s="133"/>
      <c r="BJ8" s="133"/>
      <c r="BK8" s="133"/>
      <c r="BL8" s="133"/>
      <c r="BM8" s="133"/>
      <c r="BN8" s="16"/>
      <c r="BO8" s="134"/>
      <c r="BP8" s="135"/>
      <c r="BQ8" s="16"/>
      <c r="BR8" s="110">
        <f t="shared" si="1"/>
        <v>5</v>
      </c>
      <c r="BS8" s="111"/>
      <c r="BT8" s="16"/>
      <c r="BU8" s="17"/>
      <c r="BV8" s="25"/>
    </row>
    <row r="9" spans="1:74" ht="15" customHeight="1" x14ac:dyDescent="0.15">
      <c r="A9" s="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0"/>
      <c r="AL9" s="24"/>
      <c r="AM9" s="15"/>
      <c r="AN9" s="16"/>
      <c r="AO9" s="133" t="s">
        <v>195</v>
      </c>
      <c r="AP9" s="133"/>
      <c r="AQ9" s="133"/>
      <c r="AR9" s="133"/>
      <c r="AS9" s="133"/>
      <c r="AT9" s="133"/>
      <c r="AU9" s="133"/>
      <c r="AV9" s="133"/>
      <c r="AW9" s="133"/>
      <c r="AX9" s="16"/>
      <c r="AY9" s="112"/>
      <c r="AZ9" s="113"/>
      <c r="BA9" s="16"/>
      <c r="BB9" s="110">
        <f t="shared" si="0"/>
        <v>5</v>
      </c>
      <c r="BC9" s="111"/>
      <c r="BD9" s="16"/>
      <c r="BE9" s="62" t="s">
        <v>196</v>
      </c>
      <c r="BF9" s="114"/>
      <c r="BG9" s="114"/>
      <c r="BH9" s="114"/>
      <c r="BI9" s="114"/>
      <c r="BJ9" s="114"/>
      <c r="BK9" s="114"/>
      <c r="BL9" s="114"/>
      <c r="BM9" s="52" t="s">
        <v>138</v>
      </c>
      <c r="BN9" s="16"/>
      <c r="BO9" s="134"/>
      <c r="BP9" s="135"/>
      <c r="BQ9" s="16"/>
      <c r="BR9" s="110">
        <f t="shared" si="1"/>
        <v>5</v>
      </c>
      <c r="BS9" s="111"/>
      <c r="BT9" s="16"/>
      <c r="BU9" s="17"/>
      <c r="BV9" s="25"/>
    </row>
    <row r="10" spans="1:74" ht="15" customHeight="1" x14ac:dyDescent="0.15">
      <c r="A10" s="5"/>
      <c r="B10" s="15"/>
      <c r="C10" s="16"/>
      <c r="D10" s="115" t="s">
        <v>3</v>
      </c>
      <c r="E10" s="115"/>
      <c r="F10" s="115"/>
      <c r="G10" s="115"/>
      <c r="H10" s="115"/>
      <c r="I10" s="115"/>
      <c r="J10" s="115"/>
      <c r="K10" s="16"/>
      <c r="L10" s="16"/>
      <c r="M10" s="98" t="s">
        <v>4</v>
      </c>
      <c r="N10" s="98"/>
      <c r="O10" s="98"/>
      <c r="P10" s="98"/>
      <c r="Q10" s="116">
        <f>AD255</f>
        <v>0</v>
      </c>
      <c r="R10" s="1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0"/>
      <c r="AL10" s="24"/>
      <c r="AM10" s="15"/>
      <c r="AN10" s="16"/>
      <c r="AO10" s="136" t="s">
        <v>137</v>
      </c>
      <c r="AP10" s="136"/>
      <c r="AQ10" s="136"/>
      <c r="AR10" s="114"/>
      <c r="AS10" s="114"/>
      <c r="AT10" s="114"/>
      <c r="AU10" s="114"/>
      <c r="AV10" s="114"/>
      <c r="AW10" s="52" t="s">
        <v>138</v>
      </c>
      <c r="AX10" s="16"/>
      <c r="AY10" s="112"/>
      <c r="AZ10" s="113"/>
      <c r="BA10" s="16"/>
      <c r="BB10" s="110">
        <f t="shared" si="0"/>
        <v>5</v>
      </c>
      <c r="BC10" s="111"/>
      <c r="BD10" s="16"/>
      <c r="BE10" s="62" t="s">
        <v>196</v>
      </c>
      <c r="BF10" s="114"/>
      <c r="BG10" s="114"/>
      <c r="BH10" s="114"/>
      <c r="BI10" s="114"/>
      <c r="BJ10" s="114"/>
      <c r="BK10" s="114"/>
      <c r="BL10" s="114"/>
      <c r="BM10" s="52" t="s">
        <v>138</v>
      </c>
      <c r="BN10" s="16"/>
      <c r="BO10" s="134"/>
      <c r="BP10" s="135"/>
      <c r="BQ10" s="16"/>
      <c r="BR10" s="110">
        <f t="shared" si="1"/>
        <v>5</v>
      </c>
      <c r="BS10" s="111"/>
      <c r="BT10" s="16"/>
      <c r="BU10" s="17"/>
      <c r="BV10" s="25"/>
    </row>
    <row r="11" spans="1:74" ht="15" customHeight="1" thickBot="1" x14ac:dyDescent="0.2">
      <c r="A11" s="5"/>
      <c r="B11" s="15"/>
      <c r="C11" s="16"/>
      <c r="D11" s="265" t="s">
        <v>5</v>
      </c>
      <c r="E11" s="265"/>
      <c r="F11" s="265"/>
      <c r="G11" s="265"/>
      <c r="H11" s="16"/>
      <c r="I11" s="16"/>
      <c r="J11" s="250" t="s">
        <v>6</v>
      </c>
      <c r="K11" s="251"/>
      <c r="L11" s="16"/>
      <c r="M11" s="253" t="s">
        <v>7</v>
      </c>
      <c r="N11" s="253"/>
      <c r="O11" s="16"/>
      <c r="P11" s="266" t="s">
        <v>8</v>
      </c>
      <c r="Q11" s="267"/>
      <c r="R11" s="16"/>
      <c r="S11" s="16"/>
      <c r="T11" s="16"/>
      <c r="U11" s="265" t="s">
        <v>9</v>
      </c>
      <c r="V11" s="265"/>
      <c r="W11" s="265"/>
      <c r="X11" s="265"/>
      <c r="Y11" s="16"/>
      <c r="Z11" s="16"/>
      <c r="AA11" s="250" t="s">
        <v>6</v>
      </c>
      <c r="AB11" s="251"/>
      <c r="AC11" s="16"/>
      <c r="AD11" s="252" t="s">
        <v>7</v>
      </c>
      <c r="AE11" s="253"/>
      <c r="AF11" s="16"/>
      <c r="AG11" s="250" t="s">
        <v>8</v>
      </c>
      <c r="AH11" s="251"/>
      <c r="AI11" s="16"/>
      <c r="AJ11" s="17"/>
      <c r="AK11" s="10"/>
      <c r="AL11" s="24"/>
      <c r="AM11" s="15"/>
      <c r="AN11" s="16"/>
      <c r="AO11" s="136" t="s">
        <v>137</v>
      </c>
      <c r="AP11" s="136"/>
      <c r="AQ11" s="136"/>
      <c r="AR11" s="114"/>
      <c r="AS11" s="114"/>
      <c r="AT11" s="114"/>
      <c r="AU11" s="114"/>
      <c r="AV11" s="114"/>
      <c r="AW11" s="52" t="s">
        <v>138</v>
      </c>
      <c r="AX11" s="16"/>
      <c r="AY11" s="112"/>
      <c r="AZ11" s="113"/>
      <c r="BA11" s="16"/>
      <c r="BB11" s="110">
        <f t="shared" si="0"/>
        <v>5</v>
      </c>
      <c r="BC11" s="111"/>
      <c r="BD11" s="16"/>
      <c r="BE11" s="62" t="s">
        <v>196</v>
      </c>
      <c r="BF11" s="114"/>
      <c r="BG11" s="114"/>
      <c r="BH11" s="114"/>
      <c r="BI11" s="114"/>
      <c r="BJ11" s="114"/>
      <c r="BK11" s="114"/>
      <c r="BL11" s="114"/>
      <c r="BM11" s="52" t="s">
        <v>138</v>
      </c>
      <c r="BN11" s="16"/>
      <c r="BO11" s="134"/>
      <c r="BP11" s="135"/>
      <c r="BQ11" s="16"/>
      <c r="BR11" s="110">
        <f t="shared" si="1"/>
        <v>5</v>
      </c>
      <c r="BS11" s="111"/>
      <c r="BT11" s="16"/>
      <c r="BU11" s="17"/>
      <c r="BV11" s="25"/>
    </row>
    <row r="12" spans="1:74" ht="15" customHeight="1" thickBot="1" x14ac:dyDescent="0.2">
      <c r="A12" s="5"/>
      <c r="B12" s="15"/>
      <c r="C12" s="16"/>
      <c r="D12" s="254" t="s">
        <v>10</v>
      </c>
      <c r="E12" s="254"/>
      <c r="F12" s="254"/>
      <c r="G12" s="255">
        <f>F244</f>
        <v>5</v>
      </c>
      <c r="H12" s="256"/>
      <c r="I12" s="18" t="s">
        <v>142</v>
      </c>
      <c r="J12" s="257">
        <v>5</v>
      </c>
      <c r="K12" s="258"/>
      <c r="L12" s="19" t="s">
        <v>85</v>
      </c>
      <c r="M12" s="259">
        <f>SUM($V$244:$Y$244)</f>
        <v>0</v>
      </c>
      <c r="N12" s="260"/>
      <c r="O12" s="19" t="s">
        <v>85</v>
      </c>
      <c r="P12" s="106">
        <v>0</v>
      </c>
      <c r="Q12" s="108"/>
      <c r="R12" s="16"/>
      <c r="S12" s="16"/>
      <c r="T12" s="16"/>
      <c r="U12" s="254" t="s">
        <v>13</v>
      </c>
      <c r="V12" s="254"/>
      <c r="W12" s="254"/>
      <c r="X12" s="255">
        <f>F252</f>
        <v>5</v>
      </c>
      <c r="Y12" s="256"/>
      <c r="Z12" s="19" t="s">
        <v>84</v>
      </c>
      <c r="AA12" s="257">
        <v>5</v>
      </c>
      <c r="AB12" s="258"/>
      <c r="AC12" s="19" t="s">
        <v>85</v>
      </c>
      <c r="AD12" s="259">
        <f>SUM($V$252:$Y$252)</f>
        <v>0</v>
      </c>
      <c r="AE12" s="260"/>
      <c r="AF12" s="19" t="s">
        <v>85</v>
      </c>
      <c r="AG12" s="106">
        <v>0</v>
      </c>
      <c r="AH12" s="108"/>
      <c r="AI12" s="16"/>
      <c r="AJ12" s="17"/>
      <c r="AK12" s="10"/>
      <c r="AL12" s="24"/>
      <c r="AM12" s="15"/>
      <c r="AN12" s="16"/>
      <c r="AO12" s="136" t="s">
        <v>137</v>
      </c>
      <c r="AP12" s="136"/>
      <c r="AQ12" s="136"/>
      <c r="AR12" s="114"/>
      <c r="AS12" s="114"/>
      <c r="AT12" s="114"/>
      <c r="AU12" s="114"/>
      <c r="AV12" s="114"/>
      <c r="AW12" s="52" t="s">
        <v>138</v>
      </c>
      <c r="AX12" s="16"/>
      <c r="AY12" s="112"/>
      <c r="AZ12" s="113"/>
      <c r="BA12" s="16"/>
      <c r="BB12" s="110">
        <f t="shared" si="0"/>
        <v>5</v>
      </c>
      <c r="BC12" s="111"/>
      <c r="BD12" s="16"/>
      <c r="BE12" s="62" t="s">
        <v>196</v>
      </c>
      <c r="BF12" s="114"/>
      <c r="BG12" s="114"/>
      <c r="BH12" s="114"/>
      <c r="BI12" s="114"/>
      <c r="BJ12" s="114"/>
      <c r="BK12" s="114"/>
      <c r="BL12" s="114"/>
      <c r="BM12" s="52" t="s">
        <v>138</v>
      </c>
      <c r="BN12" s="16"/>
      <c r="BO12" s="134"/>
      <c r="BP12" s="135"/>
      <c r="BQ12" s="16"/>
      <c r="BR12" s="110">
        <f t="shared" si="1"/>
        <v>5</v>
      </c>
      <c r="BS12" s="111"/>
      <c r="BT12" s="16"/>
      <c r="BU12" s="17"/>
      <c r="BV12" s="25"/>
    </row>
    <row r="13" spans="1:74" ht="15" customHeight="1" thickBot="1" x14ac:dyDescent="0.2">
      <c r="A13" s="5"/>
      <c r="B13" s="15"/>
      <c r="C13" s="16"/>
      <c r="D13" s="254" t="s">
        <v>14</v>
      </c>
      <c r="E13" s="254"/>
      <c r="F13" s="254"/>
      <c r="G13" s="255">
        <f>F245</f>
        <v>5</v>
      </c>
      <c r="H13" s="256"/>
      <c r="I13" s="19" t="s">
        <v>142</v>
      </c>
      <c r="J13" s="257">
        <v>5</v>
      </c>
      <c r="K13" s="258"/>
      <c r="L13" s="19" t="s">
        <v>157</v>
      </c>
      <c r="M13" s="259">
        <f>SUM($V$245:$Y$245)</f>
        <v>0</v>
      </c>
      <c r="N13" s="260"/>
      <c r="O13" s="19" t="s">
        <v>12</v>
      </c>
      <c r="P13" s="106">
        <v>0</v>
      </c>
      <c r="Q13" s="108"/>
      <c r="R13" s="16"/>
      <c r="S13" s="16"/>
      <c r="T13" s="16"/>
      <c r="U13" s="254" t="s">
        <v>15</v>
      </c>
      <c r="V13" s="254"/>
      <c r="W13" s="254"/>
      <c r="X13" s="255">
        <f>F253</f>
        <v>5</v>
      </c>
      <c r="Y13" s="256"/>
      <c r="Z13" s="19" t="s">
        <v>11</v>
      </c>
      <c r="AA13" s="257">
        <v>5</v>
      </c>
      <c r="AB13" s="258"/>
      <c r="AC13" s="19" t="s">
        <v>12</v>
      </c>
      <c r="AD13" s="259">
        <f>SUM($V$253:$Y$253)</f>
        <v>0</v>
      </c>
      <c r="AE13" s="260"/>
      <c r="AF13" s="19" t="s">
        <v>12</v>
      </c>
      <c r="AG13" s="106">
        <v>0</v>
      </c>
      <c r="AH13" s="108"/>
      <c r="AI13" s="16"/>
      <c r="AJ13" s="17"/>
      <c r="AK13" s="10"/>
      <c r="AL13" s="24"/>
      <c r="AM13" s="15"/>
      <c r="AN13" s="16"/>
      <c r="AO13" s="136" t="s">
        <v>137</v>
      </c>
      <c r="AP13" s="136"/>
      <c r="AQ13" s="136"/>
      <c r="AR13" s="114"/>
      <c r="AS13" s="114"/>
      <c r="AT13" s="114"/>
      <c r="AU13" s="114"/>
      <c r="AV13" s="114"/>
      <c r="AW13" s="52" t="s">
        <v>138</v>
      </c>
      <c r="AX13" s="16"/>
      <c r="AY13" s="112"/>
      <c r="AZ13" s="113"/>
      <c r="BA13" s="16"/>
      <c r="BB13" s="110">
        <f t="shared" si="0"/>
        <v>5</v>
      </c>
      <c r="BC13" s="111"/>
      <c r="BD13" s="16"/>
      <c r="BE13" s="62" t="s">
        <v>196</v>
      </c>
      <c r="BF13" s="114"/>
      <c r="BG13" s="114"/>
      <c r="BH13" s="114"/>
      <c r="BI13" s="114"/>
      <c r="BJ13" s="114"/>
      <c r="BK13" s="114"/>
      <c r="BL13" s="114"/>
      <c r="BM13" s="52" t="s">
        <v>138</v>
      </c>
      <c r="BN13" s="16"/>
      <c r="BO13" s="134"/>
      <c r="BP13" s="135"/>
      <c r="BQ13" s="16"/>
      <c r="BR13" s="110">
        <f t="shared" si="1"/>
        <v>5</v>
      </c>
      <c r="BS13" s="111"/>
      <c r="BT13" s="16"/>
      <c r="BU13" s="17"/>
      <c r="BV13" s="25"/>
    </row>
    <row r="14" spans="1:74" ht="15" customHeight="1" thickBot="1" x14ac:dyDescent="0.2">
      <c r="A14" s="5"/>
      <c r="B14" s="15"/>
      <c r="C14" s="16"/>
      <c r="D14" s="254" t="s">
        <v>16</v>
      </c>
      <c r="E14" s="254"/>
      <c r="F14" s="254"/>
      <c r="G14" s="255">
        <f>F246</f>
        <v>5</v>
      </c>
      <c r="H14" s="256"/>
      <c r="I14" s="19" t="s">
        <v>11</v>
      </c>
      <c r="J14" s="257">
        <v>5</v>
      </c>
      <c r="K14" s="258"/>
      <c r="L14" s="19" t="s">
        <v>12</v>
      </c>
      <c r="M14" s="259">
        <f>SUM($V$246:$Y$246)</f>
        <v>0</v>
      </c>
      <c r="N14" s="260"/>
      <c r="O14" s="19" t="s">
        <v>12</v>
      </c>
      <c r="P14" s="106">
        <v>0</v>
      </c>
      <c r="Q14" s="108"/>
      <c r="R14" s="16"/>
      <c r="S14" s="16"/>
      <c r="T14" s="16"/>
      <c r="U14" s="254" t="s">
        <v>17</v>
      </c>
      <c r="V14" s="254"/>
      <c r="W14" s="254"/>
      <c r="X14" s="255">
        <f>F254</f>
        <v>5</v>
      </c>
      <c r="Y14" s="256"/>
      <c r="Z14" s="19" t="s">
        <v>11</v>
      </c>
      <c r="AA14" s="257">
        <v>5</v>
      </c>
      <c r="AB14" s="258"/>
      <c r="AC14" s="19" t="s">
        <v>12</v>
      </c>
      <c r="AD14" s="259">
        <f>SUM($V$254:$Y$254)</f>
        <v>0</v>
      </c>
      <c r="AE14" s="260"/>
      <c r="AF14" s="19" t="s">
        <v>12</v>
      </c>
      <c r="AG14" s="106">
        <v>0</v>
      </c>
      <c r="AH14" s="108"/>
      <c r="AI14" s="16"/>
      <c r="AJ14" s="17"/>
      <c r="AK14" s="10"/>
      <c r="AL14" s="24"/>
      <c r="AM14" s="15"/>
      <c r="AN14" s="16"/>
      <c r="AO14" s="136" t="s">
        <v>137</v>
      </c>
      <c r="AP14" s="136"/>
      <c r="AQ14" s="136"/>
      <c r="AR14" s="114"/>
      <c r="AS14" s="114"/>
      <c r="AT14" s="114"/>
      <c r="AU14" s="114"/>
      <c r="AV14" s="114"/>
      <c r="AW14" s="52" t="s">
        <v>138</v>
      </c>
      <c r="AX14" s="16"/>
      <c r="AY14" s="112"/>
      <c r="AZ14" s="113"/>
      <c r="BA14" s="16"/>
      <c r="BB14" s="110">
        <f t="shared" si="0"/>
        <v>5</v>
      </c>
      <c r="BC14" s="111"/>
      <c r="BD14" s="16"/>
      <c r="BE14" s="126" t="s">
        <v>136</v>
      </c>
      <c r="BF14" s="126"/>
      <c r="BG14" s="126"/>
      <c r="BH14" s="126"/>
      <c r="BI14" s="126"/>
      <c r="BJ14" s="126"/>
      <c r="BK14" s="126"/>
      <c r="BL14" s="126"/>
      <c r="BM14" s="126"/>
      <c r="BN14" s="16"/>
      <c r="BO14" s="16"/>
      <c r="BP14" s="16"/>
      <c r="BQ14" s="16"/>
      <c r="BR14" s="16"/>
      <c r="BS14" s="16"/>
      <c r="BT14" s="16"/>
      <c r="BU14" s="17"/>
      <c r="BV14" s="25"/>
    </row>
    <row r="15" spans="1:74" ht="15" customHeight="1" x14ac:dyDescent="0.15">
      <c r="A15" s="5"/>
      <c r="B15" s="15"/>
      <c r="C15" s="16"/>
      <c r="D15" s="16"/>
      <c r="E15" s="16"/>
      <c r="F15" s="16"/>
      <c r="G15" s="16"/>
      <c r="H15" s="261" t="s">
        <v>18</v>
      </c>
      <c r="I15" s="262"/>
      <c r="J15" s="263">
        <f>P247</f>
        <v>16</v>
      </c>
      <c r="K15" s="264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61" t="s">
        <v>18</v>
      </c>
      <c r="Z15" s="262"/>
      <c r="AA15" s="263">
        <f>P255</f>
        <v>16</v>
      </c>
      <c r="AB15" s="264"/>
      <c r="AC15" s="16"/>
      <c r="AD15" s="16"/>
      <c r="AE15" s="16"/>
      <c r="AF15" s="16"/>
      <c r="AG15" s="16"/>
      <c r="AH15" s="16"/>
      <c r="AI15" s="16"/>
      <c r="AJ15" s="17"/>
      <c r="AK15" s="10"/>
      <c r="AL15" s="24"/>
      <c r="AM15" s="15"/>
      <c r="AN15" s="16"/>
      <c r="AO15" s="136" t="s">
        <v>137</v>
      </c>
      <c r="AP15" s="136"/>
      <c r="AQ15" s="136"/>
      <c r="AR15" s="114"/>
      <c r="AS15" s="114"/>
      <c r="AT15" s="114"/>
      <c r="AU15" s="114"/>
      <c r="AV15" s="114"/>
      <c r="AW15" s="52" t="s">
        <v>138</v>
      </c>
      <c r="AX15" s="16"/>
      <c r="AY15" s="112"/>
      <c r="AZ15" s="113"/>
      <c r="BA15" s="16"/>
      <c r="BB15" s="110">
        <f t="shared" si="0"/>
        <v>5</v>
      </c>
      <c r="BC15" s="111"/>
      <c r="BD15" s="16"/>
      <c r="BE15" s="133" t="s">
        <v>139</v>
      </c>
      <c r="BF15" s="133"/>
      <c r="BG15" s="133"/>
      <c r="BH15" s="133"/>
      <c r="BI15" s="133"/>
      <c r="BJ15" s="133"/>
      <c r="BK15" s="133"/>
      <c r="BL15" s="133"/>
      <c r="BM15" s="133"/>
      <c r="BN15" s="16"/>
      <c r="BO15" s="134"/>
      <c r="BP15" s="135"/>
      <c r="BQ15" s="16"/>
      <c r="BR15" s="110">
        <f>$X$14+BO15</f>
        <v>5</v>
      </c>
      <c r="BS15" s="111"/>
      <c r="BT15" s="16"/>
      <c r="BU15" s="17"/>
      <c r="BV15" s="25"/>
    </row>
    <row r="16" spans="1:74" ht="15" customHeight="1" x14ac:dyDescent="0.15">
      <c r="A16" s="5"/>
      <c r="B16" s="15"/>
      <c r="C16" s="16"/>
      <c r="D16" s="115" t="s">
        <v>19</v>
      </c>
      <c r="E16" s="115"/>
      <c r="F16" s="115"/>
      <c r="G16" s="115"/>
      <c r="H16" s="115"/>
      <c r="I16" s="115"/>
      <c r="J16" s="1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0"/>
      <c r="AL16" s="24"/>
      <c r="AM16" s="15"/>
      <c r="AN16" s="16"/>
      <c r="AO16" s="136" t="s">
        <v>137</v>
      </c>
      <c r="AP16" s="136"/>
      <c r="AQ16" s="136"/>
      <c r="AR16" s="114"/>
      <c r="AS16" s="114"/>
      <c r="AT16" s="114"/>
      <c r="AU16" s="114"/>
      <c r="AV16" s="114"/>
      <c r="AW16" s="52" t="s">
        <v>138</v>
      </c>
      <c r="AX16" s="16"/>
      <c r="AY16" s="112"/>
      <c r="AZ16" s="113"/>
      <c r="BA16" s="16"/>
      <c r="BB16" s="110">
        <f t="shared" si="0"/>
        <v>5</v>
      </c>
      <c r="BC16" s="111"/>
      <c r="BD16" s="16"/>
      <c r="BE16" s="133" t="s">
        <v>140</v>
      </c>
      <c r="BF16" s="133"/>
      <c r="BG16" s="133"/>
      <c r="BH16" s="133"/>
      <c r="BI16" s="133"/>
      <c r="BJ16" s="133"/>
      <c r="BK16" s="133"/>
      <c r="BL16" s="133"/>
      <c r="BM16" s="133"/>
      <c r="BN16" s="16"/>
      <c r="BO16" s="134"/>
      <c r="BP16" s="135"/>
      <c r="BQ16" s="16"/>
      <c r="BR16" s="110">
        <f t="shared" ref="BR16:BR23" si="2">$X$14+BO16</f>
        <v>5</v>
      </c>
      <c r="BS16" s="111"/>
      <c r="BT16" s="16"/>
      <c r="BU16" s="17"/>
      <c r="BV16" s="25"/>
    </row>
    <row r="17" spans="1:74" ht="15" customHeight="1" thickBot="1" x14ac:dyDescent="0.2">
      <c r="A17" s="5"/>
      <c r="B17" s="15"/>
      <c r="C17" s="16"/>
      <c r="D17" s="16"/>
      <c r="E17" s="16"/>
      <c r="F17" s="16"/>
      <c r="G17" s="16"/>
      <c r="H17" s="16"/>
      <c r="I17" s="16"/>
      <c r="J17" s="306" t="str">
        <f>IF($X$241=0,"","通常/オーヴァライド")</f>
        <v/>
      </c>
      <c r="K17" s="306"/>
      <c r="L17" s="306"/>
      <c r="M17" s="306"/>
      <c r="N17" s="16"/>
      <c r="O17" s="123" t="s">
        <v>20</v>
      </c>
      <c r="P17" s="123"/>
      <c r="Q17" s="123"/>
      <c r="R17" s="123"/>
      <c r="S17" s="16"/>
      <c r="T17" s="124" t="s">
        <v>21</v>
      </c>
      <c r="U17" s="125"/>
      <c r="V17" s="125"/>
      <c r="W17" s="125"/>
      <c r="X17" s="16"/>
      <c r="Y17" s="123" t="s">
        <v>22</v>
      </c>
      <c r="Z17" s="123"/>
      <c r="AA17" s="123"/>
      <c r="AB17" s="123"/>
      <c r="AC17" s="16"/>
      <c r="AD17" s="16"/>
      <c r="AE17" s="16"/>
      <c r="AF17" s="16"/>
      <c r="AG17" s="16"/>
      <c r="AH17" s="16"/>
      <c r="AI17" s="16"/>
      <c r="AJ17" s="17"/>
      <c r="AK17" s="10"/>
      <c r="AL17" s="24"/>
      <c r="AM17" s="15"/>
      <c r="AN17" s="16"/>
      <c r="AO17" s="133" t="s">
        <v>144</v>
      </c>
      <c r="AP17" s="133"/>
      <c r="AQ17" s="133"/>
      <c r="AR17" s="133"/>
      <c r="AS17" s="133"/>
      <c r="AT17" s="133"/>
      <c r="AU17" s="133"/>
      <c r="AV17" s="133"/>
      <c r="AW17" s="133"/>
      <c r="AX17" s="16"/>
      <c r="AY17" s="112"/>
      <c r="AZ17" s="113"/>
      <c r="BA17" s="16"/>
      <c r="BB17" s="110">
        <f t="shared" si="0"/>
        <v>5</v>
      </c>
      <c r="BC17" s="111"/>
      <c r="BD17" s="16"/>
      <c r="BE17" s="136" t="s">
        <v>141</v>
      </c>
      <c r="BF17" s="136"/>
      <c r="BG17" s="136"/>
      <c r="BH17" s="114"/>
      <c r="BI17" s="114"/>
      <c r="BJ17" s="114"/>
      <c r="BK17" s="114"/>
      <c r="BL17" s="114"/>
      <c r="BM17" s="52" t="s">
        <v>138</v>
      </c>
      <c r="BN17" s="16"/>
      <c r="BO17" s="134"/>
      <c r="BP17" s="135"/>
      <c r="BQ17" s="16"/>
      <c r="BR17" s="110">
        <f t="shared" si="2"/>
        <v>5</v>
      </c>
      <c r="BS17" s="111"/>
      <c r="BT17" s="16"/>
      <c r="BU17" s="17"/>
      <c r="BV17" s="25"/>
    </row>
    <row r="18" spans="1:74" ht="15" customHeight="1" thickBot="1" x14ac:dyDescent="0.2">
      <c r="A18" s="5"/>
      <c r="B18" s="15"/>
      <c r="C18" s="16"/>
      <c r="D18" s="126" t="s">
        <v>23</v>
      </c>
      <c r="E18" s="126"/>
      <c r="F18" s="126"/>
      <c r="G18" s="126"/>
      <c r="H18" s="126"/>
      <c r="I18" s="16"/>
      <c r="J18" s="249">
        <f>$P$260</f>
        <v>6</v>
      </c>
      <c r="K18" s="128"/>
      <c r="L18" s="128"/>
      <c r="M18" s="129"/>
      <c r="N18" s="20" t="s">
        <v>24</v>
      </c>
      <c r="O18" s="130">
        <f>$G$12</f>
        <v>5</v>
      </c>
      <c r="P18" s="131"/>
      <c r="Q18" s="131"/>
      <c r="R18" s="111"/>
      <c r="S18" s="20" t="s">
        <v>26</v>
      </c>
      <c r="T18" s="110">
        <f>$P$241</f>
        <v>1</v>
      </c>
      <c r="U18" s="131"/>
      <c r="V18" s="131"/>
      <c r="W18" s="111"/>
      <c r="X18" s="20" t="s">
        <v>26</v>
      </c>
      <c r="Y18" s="110">
        <f>IF($N$240=0,$N$248,$P$248)</f>
        <v>0</v>
      </c>
      <c r="Z18" s="131"/>
      <c r="AA18" s="131"/>
      <c r="AB18" s="111"/>
      <c r="AC18" s="16"/>
      <c r="AD18" s="16"/>
      <c r="AE18" s="16"/>
      <c r="AF18" s="16"/>
      <c r="AG18" s="16"/>
      <c r="AH18" s="16"/>
      <c r="AI18" s="16"/>
      <c r="AJ18" s="17"/>
      <c r="AK18" s="10"/>
      <c r="AL18" s="24"/>
      <c r="AM18" s="15"/>
      <c r="AN18" s="16"/>
      <c r="AO18" s="133" t="s">
        <v>143</v>
      </c>
      <c r="AP18" s="133"/>
      <c r="AQ18" s="133"/>
      <c r="AR18" s="133"/>
      <c r="AS18" s="133"/>
      <c r="AT18" s="133"/>
      <c r="AU18" s="133"/>
      <c r="AV18" s="133"/>
      <c r="AW18" s="133"/>
      <c r="AX18" s="16"/>
      <c r="AY18" s="112"/>
      <c r="AZ18" s="113"/>
      <c r="BA18" s="16"/>
      <c r="BB18" s="110">
        <f t="shared" si="0"/>
        <v>5</v>
      </c>
      <c r="BC18" s="111"/>
      <c r="BD18" s="16"/>
      <c r="BE18" s="136" t="s">
        <v>141</v>
      </c>
      <c r="BF18" s="136"/>
      <c r="BG18" s="136"/>
      <c r="BH18" s="114"/>
      <c r="BI18" s="114"/>
      <c r="BJ18" s="114"/>
      <c r="BK18" s="114"/>
      <c r="BL18" s="114"/>
      <c r="BM18" s="52" t="s">
        <v>138</v>
      </c>
      <c r="BN18" s="16"/>
      <c r="BO18" s="134"/>
      <c r="BP18" s="135"/>
      <c r="BQ18" s="16"/>
      <c r="BR18" s="110">
        <f t="shared" si="2"/>
        <v>5</v>
      </c>
      <c r="BS18" s="111"/>
      <c r="BT18" s="16"/>
      <c r="BU18" s="17"/>
      <c r="BV18" s="25"/>
    </row>
    <row r="19" spans="1:74" ht="15" customHeight="1" thickBot="1" x14ac:dyDescent="0.2">
      <c r="A19" s="5"/>
      <c r="B19" s="15"/>
      <c r="C19" s="16"/>
      <c r="D19" s="16"/>
      <c r="E19" s="16"/>
      <c r="F19" s="16"/>
      <c r="G19" s="16"/>
      <c r="H19" s="16"/>
      <c r="I19" s="16"/>
      <c r="J19" s="306" t="str">
        <f>IF($X$241=0,"","通常/オーヴァライド")</f>
        <v/>
      </c>
      <c r="K19" s="306"/>
      <c r="L19" s="306"/>
      <c r="M19" s="306"/>
      <c r="N19" s="16"/>
      <c r="O19" s="123" t="s">
        <v>27</v>
      </c>
      <c r="P19" s="123"/>
      <c r="Q19" s="123"/>
      <c r="R19" s="123"/>
      <c r="S19" s="16"/>
      <c r="T19" s="124" t="s">
        <v>21</v>
      </c>
      <c r="U19" s="125"/>
      <c r="V19" s="125"/>
      <c r="W19" s="125"/>
      <c r="X19" s="16"/>
      <c r="Y19" s="123" t="s">
        <v>22</v>
      </c>
      <c r="Z19" s="123"/>
      <c r="AA19" s="123"/>
      <c r="AB19" s="123"/>
      <c r="AC19" s="16"/>
      <c r="AD19" s="16"/>
      <c r="AE19" s="16"/>
      <c r="AF19" s="16"/>
      <c r="AG19" s="16"/>
      <c r="AH19" s="16"/>
      <c r="AI19" s="16"/>
      <c r="AJ19" s="17"/>
      <c r="AK19" s="10"/>
      <c r="AL19" s="24"/>
      <c r="AM19" s="15"/>
      <c r="AN19" s="16"/>
      <c r="AO19" s="62" t="s">
        <v>196</v>
      </c>
      <c r="AP19" s="114"/>
      <c r="AQ19" s="114"/>
      <c r="AR19" s="114"/>
      <c r="AS19" s="114"/>
      <c r="AT19" s="114"/>
      <c r="AU19" s="114"/>
      <c r="AV19" s="114"/>
      <c r="AW19" s="52" t="s">
        <v>138</v>
      </c>
      <c r="AX19" s="16"/>
      <c r="AY19" s="112"/>
      <c r="AZ19" s="113"/>
      <c r="BA19" s="16"/>
      <c r="BB19" s="110">
        <f t="shared" si="0"/>
        <v>5</v>
      </c>
      <c r="BC19" s="111"/>
      <c r="BD19" s="16"/>
      <c r="BE19" s="136" t="s">
        <v>141</v>
      </c>
      <c r="BF19" s="136"/>
      <c r="BG19" s="136"/>
      <c r="BH19" s="114"/>
      <c r="BI19" s="114"/>
      <c r="BJ19" s="114"/>
      <c r="BK19" s="114"/>
      <c r="BL19" s="114"/>
      <c r="BM19" s="52" t="s">
        <v>138</v>
      </c>
      <c r="BN19" s="16"/>
      <c r="BO19" s="134"/>
      <c r="BP19" s="135"/>
      <c r="BQ19" s="16"/>
      <c r="BR19" s="110">
        <f t="shared" si="2"/>
        <v>5</v>
      </c>
      <c r="BS19" s="111"/>
      <c r="BT19" s="16"/>
      <c r="BU19" s="17"/>
      <c r="BV19" s="25"/>
    </row>
    <row r="20" spans="1:74" ht="15" customHeight="1" thickBot="1" x14ac:dyDescent="0.2">
      <c r="A20" s="5"/>
      <c r="B20" s="15"/>
      <c r="C20" s="16"/>
      <c r="D20" s="126" t="s">
        <v>28</v>
      </c>
      <c r="E20" s="126"/>
      <c r="F20" s="126"/>
      <c r="G20" s="126"/>
      <c r="H20" s="126"/>
      <c r="I20" s="16"/>
      <c r="J20" s="249">
        <f>$P$261</f>
        <v>6</v>
      </c>
      <c r="K20" s="128"/>
      <c r="L20" s="128"/>
      <c r="M20" s="129"/>
      <c r="N20" s="20" t="s">
        <v>24</v>
      </c>
      <c r="O20" s="130">
        <f>$G$13</f>
        <v>5</v>
      </c>
      <c r="P20" s="131"/>
      <c r="Q20" s="131"/>
      <c r="R20" s="111"/>
      <c r="S20" s="20" t="s">
        <v>26</v>
      </c>
      <c r="T20" s="110">
        <f>$P$241</f>
        <v>1</v>
      </c>
      <c r="U20" s="131"/>
      <c r="V20" s="131"/>
      <c r="W20" s="111"/>
      <c r="X20" s="20" t="s">
        <v>26</v>
      </c>
      <c r="Y20" s="110">
        <f>IF($N$240=0,$N$249,$P$249)</f>
        <v>0</v>
      </c>
      <c r="Z20" s="131"/>
      <c r="AA20" s="131"/>
      <c r="AB20" s="111"/>
      <c r="AC20" s="16"/>
      <c r="AD20" s="16"/>
      <c r="AE20" s="16"/>
      <c r="AF20" s="16"/>
      <c r="AG20" s="16"/>
      <c r="AH20" s="16"/>
      <c r="AI20" s="16"/>
      <c r="AJ20" s="17"/>
      <c r="AK20" s="10"/>
      <c r="AL20" s="24"/>
      <c r="AM20" s="15"/>
      <c r="AN20" s="16"/>
      <c r="AO20" s="62" t="s">
        <v>196</v>
      </c>
      <c r="AP20" s="114"/>
      <c r="AQ20" s="114"/>
      <c r="AR20" s="114"/>
      <c r="AS20" s="114"/>
      <c r="AT20" s="114"/>
      <c r="AU20" s="114"/>
      <c r="AV20" s="114"/>
      <c r="AW20" s="52" t="s">
        <v>138</v>
      </c>
      <c r="AX20" s="16"/>
      <c r="AY20" s="112"/>
      <c r="AZ20" s="113"/>
      <c r="BA20" s="16"/>
      <c r="BB20" s="110">
        <f t="shared" si="0"/>
        <v>5</v>
      </c>
      <c r="BC20" s="111"/>
      <c r="BD20" s="16"/>
      <c r="BE20" s="133" t="s">
        <v>145</v>
      </c>
      <c r="BF20" s="133"/>
      <c r="BG20" s="133"/>
      <c r="BH20" s="133"/>
      <c r="BI20" s="133"/>
      <c r="BJ20" s="133"/>
      <c r="BK20" s="133"/>
      <c r="BL20" s="133"/>
      <c r="BM20" s="133"/>
      <c r="BN20" s="16"/>
      <c r="BO20" s="134"/>
      <c r="BP20" s="135"/>
      <c r="BQ20" s="16"/>
      <c r="BR20" s="110">
        <f t="shared" si="2"/>
        <v>5</v>
      </c>
      <c r="BS20" s="111"/>
      <c r="BT20" s="16"/>
      <c r="BU20" s="17"/>
      <c r="BV20" s="25"/>
    </row>
    <row r="21" spans="1:74" ht="15" customHeight="1" thickBot="1" x14ac:dyDescent="0.2">
      <c r="A21" s="5"/>
      <c r="B21" s="15"/>
      <c r="C21" s="16"/>
      <c r="D21" s="16"/>
      <c r="E21" s="16"/>
      <c r="F21" s="16"/>
      <c r="G21" s="16"/>
      <c r="H21" s="16"/>
      <c r="I21" s="16"/>
      <c r="J21" s="306" t="str">
        <f>IF($X$241=0,"","通常/オーヴァライド")</f>
        <v/>
      </c>
      <c r="K21" s="306"/>
      <c r="L21" s="306"/>
      <c r="M21" s="306"/>
      <c r="N21" s="16"/>
      <c r="O21" s="123" t="s">
        <v>29</v>
      </c>
      <c r="P21" s="123"/>
      <c r="Q21" s="123"/>
      <c r="R21" s="123"/>
      <c r="S21" s="16"/>
      <c r="T21" s="124" t="s">
        <v>21</v>
      </c>
      <c r="U21" s="125"/>
      <c r="V21" s="125"/>
      <c r="W21" s="125"/>
      <c r="X21" s="16"/>
      <c r="Y21" s="123" t="s">
        <v>22</v>
      </c>
      <c r="Z21" s="123"/>
      <c r="AA21" s="123"/>
      <c r="AB21" s="123"/>
      <c r="AC21" s="16"/>
      <c r="AD21" s="16"/>
      <c r="AE21" s="16"/>
      <c r="AF21" s="16"/>
      <c r="AG21" s="16"/>
      <c r="AH21" s="16"/>
      <c r="AI21" s="16"/>
      <c r="AJ21" s="17"/>
      <c r="AK21" s="10"/>
      <c r="AL21" s="24"/>
      <c r="AM21" s="15"/>
      <c r="AN21" s="16"/>
      <c r="AO21" s="62" t="s">
        <v>196</v>
      </c>
      <c r="AP21" s="114"/>
      <c r="AQ21" s="114"/>
      <c r="AR21" s="114"/>
      <c r="AS21" s="114"/>
      <c r="AT21" s="114"/>
      <c r="AU21" s="114"/>
      <c r="AV21" s="114"/>
      <c r="AW21" s="52" t="s">
        <v>138</v>
      </c>
      <c r="AX21" s="16"/>
      <c r="AY21" s="112"/>
      <c r="AZ21" s="113"/>
      <c r="BA21" s="16"/>
      <c r="BB21" s="110">
        <f t="shared" si="0"/>
        <v>5</v>
      </c>
      <c r="BC21" s="111"/>
      <c r="BD21" s="16"/>
      <c r="BE21" s="62" t="s">
        <v>196</v>
      </c>
      <c r="BF21" s="114"/>
      <c r="BG21" s="114"/>
      <c r="BH21" s="114"/>
      <c r="BI21" s="114"/>
      <c r="BJ21" s="114"/>
      <c r="BK21" s="114"/>
      <c r="BL21" s="114"/>
      <c r="BM21" s="52" t="s">
        <v>138</v>
      </c>
      <c r="BN21" s="16"/>
      <c r="BO21" s="112"/>
      <c r="BP21" s="113"/>
      <c r="BQ21" s="16"/>
      <c r="BR21" s="110">
        <f t="shared" si="2"/>
        <v>5</v>
      </c>
      <c r="BS21" s="111"/>
      <c r="BT21" s="16"/>
      <c r="BU21" s="17"/>
      <c r="BV21" s="25"/>
    </row>
    <row r="22" spans="1:74" ht="15" customHeight="1" thickBot="1" x14ac:dyDescent="0.2">
      <c r="A22" s="5"/>
      <c r="B22" s="15"/>
      <c r="C22" s="16"/>
      <c r="D22" s="126" t="s">
        <v>30</v>
      </c>
      <c r="E22" s="126"/>
      <c r="F22" s="126"/>
      <c r="G22" s="126"/>
      <c r="H22" s="126"/>
      <c r="I22" s="16"/>
      <c r="J22" s="249">
        <f>$P$262</f>
        <v>6</v>
      </c>
      <c r="K22" s="128"/>
      <c r="L22" s="128"/>
      <c r="M22" s="129"/>
      <c r="N22" s="20" t="s">
        <v>24</v>
      </c>
      <c r="O22" s="130">
        <f>$G$14</f>
        <v>5</v>
      </c>
      <c r="P22" s="131"/>
      <c r="Q22" s="131"/>
      <c r="R22" s="111"/>
      <c r="S22" s="20" t="s">
        <v>26</v>
      </c>
      <c r="T22" s="110">
        <f>$P$241</f>
        <v>1</v>
      </c>
      <c r="U22" s="131"/>
      <c r="V22" s="131"/>
      <c r="W22" s="111"/>
      <c r="X22" s="20" t="s">
        <v>26</v>
      </c>
      <c r="Y22" s="110">
        <f>IF($N$240=0,$N$250,$P$250)</f>
        <v>0</v>
      </c>
      <c r="Z22" s="131"/>
      <c r="AA22" s="131"/>
      <c r="AB22" s="111"/>
      <c r="AC22" s="16"/>
      <c r="AD22" s="16"/>
      <c r="AE22" s="16"/>
      <c r="AF22" s="16"/>
      <c r="AG22" s="16"/>
      <c r="AH22" s="16"/>
      <c r="AI22" s="16"/>
      <c r="AJ22" s="17"/>
      <c r="AK22" s="10"/>
      <c r="AL22" s="24"/>
      <c r="AM22" s="15"/>
      <c r="AN22" s="16"/>
      <c r="AO22" s="62" t="s">
        <v>196</v>
      </c>
      <c r="AP22" s="114"/>
      <c r="AQ22" s="114"/>
      <c r="AR22" s="114"/>
      <c r="AS22" s="114"/>
      <c r="AT22" s="114"/>
      <c r="AU22" s="114"/>
      <c r="AV22" s="114"/>
      <c r="AW22" s="52" t="s">
        <v>138</v>
      </c>
      <c r="AX22" s="16"/>
      <c r="AY22" s="112"/>
      <c r="AZ22" s="113"/>
      <c r="BA22" s="16"/>
      <c r="BB22" s="110">
        <f t="shared" si="0"/>
        <v>5</v>
      </c>
      <c r="BC22" s="111"/>
      <c r="BD22" s="16"/>
      <c r="BE22" s="62" t="s">
        <v>196</v>
      </c>
      <c r="BF22" s="114"/>
      <c r="BG22" s="114"/>
      <c r="BH22" s="114"/>
      <c r="BI22" s="114"/>
      <c r="BJ22" s="114"/>
      <c r="BK22" s="114"/>
      <c r="BL22" s="114"/>
      <c r="BM22" s="52" t="s">
        <v>138</v>
      </c>
      <c r="BN22" s="16"/>
      <c r="BO22" s="112"/>
      <c r="BP22" s="113"/>
      <c r="BQ22" s="16"/>
      <c r="BR22" s="110">
        <f t="shared" si="2"/>
        <v>5</v>
      </c>
      <c r="BS22" s="111"/>
      <c r="BT22" s="16"/>
      <c r="BU22" s="17"/>
      <c r="BV22" s="25"/>
    </row>
    <row r="23" spans="1:74" ht="15" customHeight="1" x14ac:dyDescent="0.15">
      <c r="A23" s="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0"/>
      <c r="AL23" s="24"/>
      <c r="AM23" s="15"/>
      <c r="AN23" s="16"/>
      <c r="AO23" s="62" t="s">
        <v>196</v>
      </c>
      <c r="AP23" s="114"/>
      <c r="AQ23" s="114"/>
      <c r="AR23" s="114"/>
      <c r="AS23" s="114"/>
      <c r="AT23" s="114"/>
      <c r="AU23" s="114"/>
      <c r="AV23" s="114"/>
      <c r="AW23" s="52" t="s">
        <v>138</v>
      </c>
      <c r="AX23" s="16"/>
      <c r="AY23" s="112"/>
      <c r="AZ23" s="113"/>
      <c r="BA23" s="16"/>
      <c r="BB23" s="110">
        <f t="shared" si="0"/>
        <v>5</v>
      </c>
      <c r="BC23" s="111"/>
      <c r="BD23" s="16"/>
      <c r="BE23" s="62" t="s">
        <v>196</v>
      </c>
      <c r="BF23" s="114"/>
      <c r="BG23" s="114"/>
      <c r="BH23" s="114"/>
      <c r="BI23" s="114"/>
      <c r="BJ23" s="114"/>
      <c r="BK23" s="114"/>
      <c r="BL23" s="114"/>
      <c r="BM23" s="52" t="s">
        <v>138</v>
      </c>
      <c r="BN23" s="16"/>
      <c r="BO23" s="112"/>
      <c r="BP23" s="113"/>
      <c r="BQ23" s="16"/>
      <c r="BR23" s="110">
        <f t="shared" si="2"/>
        <v>5</v>
      </c>
      <c r="BS23" s="111"/>
      <c r="BT23" s="16"/>
      <c r="BU23" s="17"/>
      <c r="BV23" s="25"/>
    </row>
    <row r="24" spans="1:74" ht="15" customHeight="1" x14ac:dyDescent="0.15">
      <c r="A24" s="5"/>
      <c r="B24" s="15"/>
      <c r="C24" s="16"/>
      <c r="D24" s="115" t="s">
        <v>31</v>
      </c>
      <c r="E24" s="115"/>
      <c r="F24" s="115"/>
      <c r="G24" s="115"/>
      <c r="H24" s="115"/>
      <c r="I24" s="115"/>
      <c r="J24" s="1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0"/>
      <c r="AL24" s="24"/>
      <c r="AM24" s="15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7"/>
      <c r="BV24" s="25"/>
    </row>
    <row r="25" spans="1:74" ht="15" customHeight="1" thickBot="1" x14ac:dyDescent="0.2">
      <c r="A25" s="5"/>
      <c r="B25" s="15"/>
      <c r="C25" s="16"/>
      <c r="D25" s="16"/>
      <c r="E25" s="16"/>
      <c r="F25" s="16"/>
      <c r="G25" s="16"/>
      <c r="H25" s="16"/>
      <c r="I25" s="16"/>
      <c r="J25" s="306" t="str">
        <f>IF($X$241=0,"","通常/オーヴァライド")</f>
        <v/>
      </c>
      <c r="K25" s="306"/>
      <c r="L25" s="306"/>
      <c r="M25" s="306"/>
      <c r="N25" s="16"/>
      <c r="O25" s="123" t="s">
        <v>29</v>
      </c>
      <c r="P25" s="123"/>
      <c r="Q25" s="123"/>
      <c r="R25" s="123"/>
      <c r="S25" s="16"/>
      <c r="T25" s="124" t="s">
        <v>42</v>
      </c>
      <c r="U25" s="125"/>
      <c r="V25" s="125"/>
      <c r="W25" s="125"/>
      <c r="X25" s="16"/>
      <c r="Y25" s="123" t="s">
        <v>32</v>
      </c>
      <c r="Z25" s="123"/>
      <c r="AA25" s="123"/>
      <c r="AB25" s="123"/>
      <c r="AC25" s="16"/>
      <c r="AD25" s="16"/>
      <c r="AE25" s="16"/>
      <c r="AF25" s="16"/>
      <c r="AG25" s="16"/>
      <c r="AH25" s="16"/>
      <c r="AI25" s="16"/>
      <c r="AJ25" s="17"/>
      <c r="AK25" s="10"/>
      <c r="AL25" s="24"/>
      <c r="AM25" s="15"/>
      <c r="AN25" s="16"/>
      <c r="AO25" s="115" t="s">
        <v>148</v>
      </c>
      <c r="AP25" s="115"/>
      <c r="AQ25" s="115"/>
      <c r="AR25" s="115"/>
      <c r="AS25" s="115"/>
      <c r="AT25" s="115"/>
      <c r="AU25" s="115"/>
      <c r="AV25" s="16"/>
      <c r="AW25" s="98" t="s">
        <v>149</v>
      </c>
      <c r="AX25" s="98"/>
      <c r="AY25" s="98"/>
      <c r="AZ25" s="98"/>
      <c r="BA25" s="116">
        <f>1+$H$258-SUM($BT$27:$BT$53)</f>
        <v>4</v>
      </c>
      <c r="BB25" s="117"/>
      <c r="BC25" s="39" t="s">
        <v>150</v>
      </c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7"/>
      <c r="BV25" s="25"/>
    </row>
    <row r="26" spans="1:74" ht="15" customHeight="1" thickBot="1" x14ac:dyDescent="0.2">
      <c r="A26" s="5"/>
      <c r="B26" s="15"/>
      <c r="C26" s="16"/>
      <c r="D26" s="126" t="s">
        <v>159</v>
      </c>
      <c r="E26" s="126"/>
      <c r="F26" s="126"/>
      <c r="G26" s="126"/>
      <c r="H26" s="126"/>
      <c r="I26" s="16"/>
      <c r="J26" s="249">
        <f>$P$263</f>
        <v>6</v>
      </c>
      <c r="K26" s="128"/>
      <c r="L26" s="128"/>
      <c r="M26" s="129"/>
      <c r="N26" s="20" t="s">
        <v>24</v>
      </c>
      <c r="O26" s="130">
        <f>$G$14</f>
        <v>5</v>
      </c>
      <c r="P26" s="131"/>
      <c r="Q26" s="131"/>
      <c r="R26" s="111"/>
      <c r="S26" s="20" t="s">
        <v>26</v>
      </c>
      <c r="T26" s="110">
        <f>$G$8</f>
        <v>1</v>
      </c>
      <c r="U26" s="131"/>
      <c r="V26" s="131"/>
      <c r="W26" s="111"/>
      <c r="X26" s="20" t="s">
        <v>26</v>
      </c>
      <c r="Y26" s="112"/>
      <c r="Z26" s="132"/>
      <c r="AA26" s="132"/>
      <c r="AB26" s="113"/>
      <c r="AC26" s="16"/>
      <c r="AD26" s="16"/>
      <c r="AE26" s="16"/>
      <c r="AF26" s="16"/>
      <c r="AG26" s="16"/>
      <c r="AH26" s="16"/>
      <c r="AI26" s="16"/>
      <c r="AJ26" s="17"/>
      <c r="AK26" s="10"/>
      <c r="AL26" s="24"/>
      <c r="AM26" s="15"/>
      <c r="AN26" s="16"/>
      <c r="AO26" s="118" t="s">
        <v>47</v>
      </c>
      <c r="AP26" s="119"/>
      <c r="AQ26" s="119"/>
      <c r="AR26" s="119"/>
      <c r="AS26" s="119"/>
      <c r="AT26" s="119"/>
      <c r="AU26" s="120"/>
      <c r="AV26" s="118" t="s">
        <v>152</v>
      </c>
      <c r="AW26" s="120"/>
      <c r="AX26" s="121" t="s">
        <v>153</v>
      </c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6"/>
      <c r="BU26" s="17"/>
      <c r="BV26" s="25"/>
    </row>
    <row r="27" spans="1:74" ht="15" customHeight="1" thickBot="1" x14ac:dyDescent="0.2">
      <c r="A27" s="5"/>
      <c r="B27" s="15"/>
      <c r="C27" s="16"/>
      <c r="D27" s="16"/>
      <c r="E27" s="16"/>
      <c r="F27" s="16"/>
      <c r="G27" s="16"/>
      <c r="H27" s="16"/>
      <c r="I27" s="16"/>
      <c r="J27" s="122" t="s">
        <v>34</v>
      </c>
      <c r="K27" s="122"/>
      <c r="L27" s="122"/>
      <c r="M27" s="122"/>
      <c r="N27" s="16"/>
      <c r="O27" s="123" t="s">
        <v>35</v>
      </c>
      <c r="P27" s="123"/>
      <c r="Q27" s="123"/>
      <c r="R27" s="123"/>
      <c r="S27" s="16"/>
      <c r="T27" s="124" t="s">
        <v>21</v>
      </c>
      <c r="U27" s="125"/>
      <c r="V27" s="125"/>
      <c r="W27" s="125"/>
      <c r="X27" s="16"/>
      <c r="Y27" s="123" t="s">
        <v>32</v>
      </c>
      <c r="Z27" s="123"/>
      <c r="AA27" s="123"/>
      <c r="AB27" s="123"/>
      <c r="AC27" s="16"/>
      <c r="AD27" s="16"/>
      <c r="AE27" s="16"/>
      <c r="AF27" s="16"/>
      <c r="AG27" s="16"/>
      <c r="AH27" s="16"/>
      <c r="AI27" s="16"/>
      <c r="AJ27" s="17"/>
      <c r="AK27" s="21"/>
      <c r="AL27" s="24"/>
      <c r="AM27" s="15"/>
      <c r="AN27" s="16"/>
      <c r="AO27" s="106"/>
      <c r="AP27" s="107"/>
      <c r="AQ27" s="107"/>
      <c r="AR27" s="107"/>
      <c r="AS27" s="107"/>
      <c r="AT27" s="107"/>
      <c r="AU27" s="108"/>
      <c r="AV27" s="106"/>
      <c r="AW27" s="108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53">
        <f t="shared" ref="BT27:BT44" si="3">IF(AO27="",0,IF(AV27="",1,AV27))</f>
        <v>0</v>
      </c>
      <c r="BU27" s="17"/>
      <c r="BV27" s="25"/>
    </row>
    <row r="28" spans="1:74" ht="15" customHeight="1" thickBot="1" x14ac:dyDescent="0.2">
      <c r="A28" s="5"/>
      <c r="B28" s="15"/>
      <c r="C28" s="16"/>
      <c r="D28" s="126" t="s">
        <v>161</v>
      </c>
      <c r="E28" s="126"/>
      <c r="F28" s="126"/>
      <c r="G28" s="126"/>
      <c r="H28" s="126"/>
      <c r="I28" s="16"/>
      <c r="J28" s="127">
        <f>SUM(O28,T28,Y28)</f>
        <v>11</v>
      </c>
      <c r="K28" s="128"/>
      <c r="L28" s="128"/>
      <c r="M28" s="129"/>
      <c r="N28" s="20" t="s">
        <v>162</v>
      </c>
      <c r="O28" s="110">
        <f>$X$13*2</f>
        <v>10</v>
      </c>
      <c r="P28" s="131"/>
      <c r="Q28" s="131"/>
      <c r="R28" s="111"/>
      <c r="S28" s="20" t="s">
        <v>26</v>
      </c>
      <c r="T28" s="110">
        <f>$G$8</f>
        <v>1</v>
      </c>
      <c r="U28" s="131"/>
      <c r="V28" s="131"/>
      <c r="W28" s="111"/>
      <c r="X28" s="20" t="s">
        <v>26</v>
      </c>
      <c r="Y28" s="112"/>
      <c r="Z28" s="132"/>
      <c r="AA28" s="132"/>
      <c r="AB28" s="113"/>
      <c r="AC28" s="16"/>
      <c r="AD28" s="16"/>
      <c r="AE28" s="16"/>
      <c r="AF28" s="16"/>
      <c r="AG28" s="16"/>
      <c r="AH28" s="16"/>
      <c r="AI28" s="16"/>
      <c r="AJ28" s="17"/>
      <c r="AK28" s="10"/>
      <c r="AL28" s="24"/>
      <c r="AM28" s="15"/>
      <c r="AN28" s="16"/>
      <c r="AO28" s="106"/>
      <c r="AP28" s="107"/>
      <c r="AQ28" s="107"/>
      <c r="AR28" s="107"/>
      <c r="AS28" s="107"/>
      <c r="AT28" s="107"/>
      <c r="AU28" s="108"/>
      <c r="AV28" s="106"/>
      <c r="AW28" s="108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53">
        <f t="shared" si="3"/>
        <v>0</v>
      </c>
      <c r="BU28" s="17"/>
      <c r="BV28" s="25"/>
    </row>
    <row r="29" spans="1:74" ht="15" customHeight="1" thickBot="1" x14ac:dyDescent="0.2">
      <c r="A29" s="5"/>
      <c r="B29" s="15"/>
      <c r="C29" s="16"/>
      <c r="D29" s="16"/>
      <c r="E29" s="16"/>
      <c r="F29" s="16"/>
      <c r="G29" s="16"/>
      <c r="H29" s="16"/>
      <c r="I29" s="16"/>
      <c r="J29" s="122" t="s">
        <v>34</v>
      </c>
      <c r="K29" s="122"/>
      <c r="L29" s="122"/>
      <c r="M29" s="122"/>
      <c r="N29" s="16"/>
      <c r="O29" s="123" t="s">
        <v>37</v>
      </c>
      <c r="P29" s="123"/>
      <c r="Q29" s="123"/>
      <c r="R29" s="123"/>
      <c r="S29" s="16"/>
      <c r="T29" s="124" t="s">
        <v>21</v>
      </c>
      <c r="U29" s="125"/>
      <c r="V29" s="125"/>
      <c r="W29" s="125"/>
      <c r="X29" s="16"/>
      <c r="Y29" s="123" t="s">
        <v>32</v>
      </c>
      <c r="Z29" s="123"/>
      <c r="AA29" s="123"/>
      <c r="AB29" s="123"/>
      <c r="AC29" s="16"/>
      <c r="AD29" s="16"/>
      <c r="AE29" s="16"/>
      <c r="AF29" s="16"/>
      <c r="AG29" s="16"/>
      <c r="AH29" s="16"/>
      <c r="AI29" s="16"/>
      <c r="AJ29" s="17"/>
      <c r="AK29" s="10"/>
      <c r="AL29" s="24"/>
      <c r="AM29" s="15"/>
      <c r="AN29" s="16"/>
      <c r="AO29" s="106"/>
      <c r="AP29" s="107"/>
      <c r="AQ29" s="107"/>
      <c r="AR29" s="107"/>
      <c r="AS29" s="107"/>
      <c r="AT29" s="107"/>
      <c r="AU29" s="108"/>
      <c r="AV29" s="106"/>
      <c r="AW29" s="108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53">
        <f t="shared" si="3"/>
        <v>0</v>
      </c>
      <c r="BU29" s="17"/>
      <c r="BV29" s="25"/>
    </row>
    <row r="30" spans="1:74" ht="15" customHeight="1" thickBot="1" x14ac:dyDescent="0.2">
      <c r="A30" s="5"/>
      <c r="B30" s="15"/>
      <c r="C30" s="16"/>
      <c r="D30" s="126" t="s">
        <v>163</v>
      </c>
      <c r="E30" s="126"/>
      <c r="F30" s="126"/>
      <c r="G30" s="126"/>
      <c r="H30" s="126"/>
      <c r="I30" s="16"/>
      <c r="J30" s="127">
        <f>SUM(O30,T30,Y30)</f>
        <v>6</v>
      </c>
      <c r="K30" s="128"/>
      <c r="L30" s="128"/>
      <c r="M30" s="129"/>
      <c r="N30" s="20" t="s">
        <v>24</v>
      </c>
      <c r="O30" s="110">
        <v>5</v>
      </c>
      <c r="P30" s="131"/>
      <c r="Q30" s="131"/>
      <c r="R30" s="111"/>
      <c r="S30" s="20" t="s">
        <v>26</v>
      </c>
      <c r="T30" s="110">
        <f>$G$8</f>
        <v>1</v>
      </c>
      <c r="U30" s="131"/>
      <c r="V30" s="131"/>
      <c r="W30" s="111"/>
      <c r="X30" s="20" t="s">
        <v>26</v>
      </c>
      <c r="Y30" s="112"/>
      <c r="Z30" s="132"/>
      <c r="AA30" s="132"/>
      <c r="AB30" s="113"/>
      <c r="AC30" s="16"/>
      <c r="AD30" s="16"/>
      <c r="AE30" s="16"/>
      <c r="AF30" s="16"/>
      <c r="AG30" s="16"/>
      <c r="AH30" s="16"/>
      <c r="AI30" s="16"/>
      <c r="AJ30" s="17"/>
      <c r="AK30" s="10"/>
      <c r="AL30" s="24"/>
      <c r="AM30" s="15"/>
      <c r="AN30" s="16"/>
      <c r="AO30" s="106"/>
      <c r="AP30" s="107"/>
      <c r="AQ30" s="107"/>
      <c r="AR30" s="107"/>
      <c r="AS30" s="107"/>
      <c r="AT30" s="107"/>
      <c r="AU30" s="108"/>
      <c r="AV30" s="106"/>
      <c r="AW30" s="108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53">
        <f t="shared" si="3"/>
        <v>0</v>
      </c>
      <c r="BU30" s="17"/>
      <c r="BV30" s="25"/>
    </row>
    <row r="31" spans="1:74" ht="15" customHeight="1" thickBot="1" x14ac:dyDescent="0.2">
      <c r="A31" s="5"/>
      <c r="B31" s="15"/>
      <c r="C31" s="16"/>
      <c r="D31" s="16"/>
      <c r="E31" s="16"/>
      <c r="F31" s="16"/>
      <c r="G31" s="16"/>
      <c r="H31" s="16"/>
      <c r="I31" s="16"/>
      <c r="J31" s="122" t="s">
        <v>34</v>
      </c>
      <c r="K31" s="122"/>
      <c r="L31" s="122"/>
      <c r="M31" s="122"/>
      <c r="N31" s="16"/>
      <c r="O31" s="123" t="s">
        <v>41</v>
      </c>
      <c r="P31" s="123"/>
      <c r="Q31" s="123"/>
      <c r="R31" s="123"/>
      <c r="S31" s="16"/>
      <c r="T31" s="124" t="s">
        <v>21</v>
      </c>
      <c r="U31" s="125"/>
      <c r="V31" s="125"/>
      <c r="W31" s="125"/>
      <c r="X31" s="16"/>
      <c r="Y31" s="123" t="s">
        <v>32</v>
      </c>
      <c r="Z31" s="123"/>
      <c r="AA31" s="123"/>
      <c r="AB31" s="123"/>
      <c r="AC31" s="16"/>
      <c r="AD31" s="16"/>
      <c r="AE31" s="16"/>
      <c r="AF31" s="16"/>
      <c r="AG31" s="16"/>
      <c r="AH31" s="16"/>
      <c r="AI31" s="16"/>
      <c r="AJ31" s="17"/>
      <c r="AK31" s="10"/>
      <c r="AL31" s="24"/>
      <c r="AM31" s="15"/>
      <c r="AN31" s="16"/>
      <c r="AO31" s="106"/>
      <c r="AP31" s="107"/>
      <c r="AQ31" s="107"/>
      <c r="AR31" s="107"/>
      <c r="AS31" s="107"/>
      <c r="AT31" s="107"/>
      <c r="AU31" s="108"/>
      <c r="AV31" s="106"/>
      <c r="AW31" s="108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53">
        <f t="shared" si="3"/>
        <v>0</v>
      </c>
      <c r="BU31" s="17"/>
      <c r="BV31" s="25"/>
    </row>
    <row r="32" spans="1:74" ht="15" customHeight="1" thickBot="1" x14ac:dyDescent="0.2">
      <c r="A32" s="5"/>
      <c r="B32" s="15"/>
      <c r="C32" s="16"/>
      <c r="D32" s="126" t="s">
        <v>164</v>
      </c>
      <c r="E32" s="126"/>
      <c r="F32" s="126"/>
      <c r="G32" s="126"/>
      <c r="H32" s="126"/>
      <c r="I32" s="16"/>
      <c r="J32" s="127">
        <f>SUM(O32,T32,Y32)</f>
        <v>6</v>
      </c>
      <c r="K32" s="128"/>
      <c r="L32" s="128"/>
      <c r="M32" s="129"/>
      <c r="N32" s="20" t="s">
        <v>24</v>
      </c>
      <c r="O32" s="110">
        <f>$X$12</f>
        <v>5</v>
      </c>
      <c r="P32" s="131"/>
      <c r="Q32" s="131"/>
      <c r="R32" s="111"/>
      <c r="S32" s="20" t="s">
        <v>120</v>
      </c>
      <c r="T32" s="110">
        <f>$G$8</f>
        <v>1</v>
      </c>
      <c r="U32" s="131"/>
      <c r="V32" s="131"/>
      <c r="W32" s="111"/>
      <c r="X32" s="20" t="s">
        <v>26</v>
      </c>
      <c r="Y32" s="112"/>
      <c r="Z32" s="132"/>
      <c r="AA32" s="132"/>
      <c r="AB32" s="113"/>
      <c r="AC32" s="16"/>
      <c r="AD32" s="16"/>
      <c r="AE32" s="16"/>
      <c r="AF32" s="16"/>
      <c r="AG32" s="16"/>
      <c r="AH32" s="16"/>
      <c r="AI32" s="16"/>
      <c r="AJ32" s="17"/>
      <c r="AK32" s="10"/>
      <c r="AL32" s="24"/>
      <c r="AM32" s="15"/>
      <c r="AN32" s="16"/>
      <c r="AO32" s="106"/>
      <c r="AP32" s="107"/>
      <c r="AQ32" s="107"/>
      <c r="AR32" s="107"/>
      <c r="AS32" s="107"/>
      <c r="AT32" s="107"/>
      <c r="AU32" s="108"/>
      <c r="AV32" s="106"/>
      <c r="AW32" s="108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53">
        <f t="shared" si="3"/>
        <v>0</v>
      </c>
      <c r="BU32" s="17"/>
      <c r="BV32" s="25"/>
    </row>
    <row r="33" spans="1:74" ht="15" customHeight="1" x14ac:dyDescent="0.15">
      <c r="A33" s="5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0"/>
      <c r="AL33" s="24"/>
      <c r="AM33" s="15"/>
      <c r="AN33" s="16"/>
      <c r="AO33" s="106"/>
      <c r="AP33" s="107"/>
      <c r="AQ33" s="107"/>
      <c r="AR33" s="107"/>
      <c r="AS33" s="107"/>
      <c r="AT33" s="107"/>
      <c r="AU33" s="108"/>
      <c r="AV33" s="106"/>
      <c r="AW33" s="108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53">
        <f t="shared" si="3"/>
        <v>0</v>
      </c>
      <c r="BU33" s="17"/>
      <c r="BV33" s="25"/>
    </row>
    <row r="34" spans="1:74" ht="15" customHeight="1" x14ac:dyDescent="0.15">
      <c r="A34" s="5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0"/>
      <c r="AL34" s="24"/>
      <c r="AM34" s="15"/>
      <c r="AN34" s="16"/>
      <c r="AO34" s="106"/>
      <c r="AP34" s="107"/>
      <c r="AQ34" s="107"/>
      <c r="AR34" s="107"/>
      <c r="AS34" s="107"/>
      <c r="AT34" s="107"/>
      <c r="AU34" s="108"/>
      <c r="AV34" s="106"/>
      <c r="AW34" s="108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53">
        <f t="shared" si="3"/>
        <v>0</v>
      </c>
      <c r="BU34" s="17"/>
      <c r="BV34" s="25"/>
    </row>
    <row r="35" spans="1:74" ht="15" customHeight="1" x14ac:dyDescent="0.15">
      <c r="A35" s="5"/>
      <c r="B35" s="15"/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5"/>
      <c r="AJ35" s="17"/>
      <c r="AK35" s="10"/>
      <c r="AL35" s="24"/>
      <c r="AM35" s="15"/>
      <c r="AN35" s="16"/>
      <c r="AO35" s="106"/>
      <c r="AP35" s="107"/>
      <c r="AQ35" s="107"/>
      <c r="AR35" s="107"/>
      <c r="AS35" s="107"/>
      <c r="AT35" s="107"/>
      <c r="AU35" s="108"/>
      <c r="AV35" s="106"/>
      <c r="AW35" s="108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53">
        <f t="shared" si="3"/>
        <v>0</v>
      </c>
      <c r="BU35" s="17"/>
      <c r="BV35" s="25"/>
    </row>
    <row r="36" spans="1:74" ht="15" customHeight="1" x14ac:dyDescent="0.15">
      <c r="A36" s="5"/>
      <c r="B36" s="15"/>
      <c r="C36" s="66"/>
      <c r="D36" s="115" t="s">
        <v>204</v>
      </c>
      <c r="E36" s="115"/>
      <c r="F36" s="115"/>
      <c r="G36" s="115"/>
      <c r="H36" s="115"/>
      <c r="I36" s="115"/>
      <c r="J36" s="115"/>
      <c r="K36" s="30"/>
      <c r="L36" s="275" t="s">
        <v>205</v>
      </c>
      <c r="M36" s="275"/>
      <c r="N36" s="275"/>
      <c r="O36" s="275"/>
      <c r="P36" s="275"/>
      <c r="Q36" s="275"/>
      <c r="R36" s="275"/>
      <c r="S36" s="275"/>
      <c r="T36" s="274" t="s">
        <v>168</v>
      </c>
      <c r="U36" s="274"/>
      <c r="V36" s="274"/>
      <c r="W36" s="274"/>
      <c r="X36" s="274"/>
      <c r="Y36" s="274"/>
      <c r="Z36" s="274"/>
      <c r="AA36" s="30"/>
      <c r="AB36" s="73">
        <f>IF($T$36="",0,VLOOKUP($T$36,$E$267:$AC$284,11,FALSE))</f>
        <v>0</v>
      </c>
      <c r="AC36" s="73">
        <f>IF($T$36="",0,VLOOKUP($T$36,$E$267:$AC$284,12,FALSE))</f>
        <v>0</v>
      </c>
      <c r="AD36" s="73">
        <f>IF($T$36="",0,VLOOKUP($T$36,$E$267:$AC$284,13,FALSE))</f>
        <v>0</v>
      </c>
      <c r="AE36" s="73">
        <f>IF($T$36="",0,VLOOKUP($T$36,$E$267:$AC$284,8,FALSE))</f>
        <v>3</v>
      </c>
      <c r="AF36" s="73">
        <f>IF($T$36="",0,VLOOKUP($T$36,$E$267:$AC$284,9,FALSE))</f>
        <v>3</v>
      </c>
      <c r="AG36" s="73">
        <f>IF($T$36="",0,VLOOKUP($T$36,$E$267:$AC$284,10,FALSE))</f>
        <v>3</v>
      </c>
      <c r="AI36" s="67"/>
      <c r="AJ36" s="17"/>
      <c r="AK36" s="10"/>
      <c r="AL36" s="24"/>
      <c r="AM36" s="15"/>
      <c r="AN36" s="16"/>
      <c r="AO36" s="106"/>
      <c r="AP36" s="107"/>
      <c r="AQ36" s="107"/>
      <c r="AR36" s="107"/>
      <c r="AS36" s="107"/>
      <c r="AT36" s="107"/>
      <c r="AU36" s="108"/>
      <c r="AV36" s="106"/>
      <c r="AW36" s="108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53">
        <f t="shared" si="3"/>
        <v>0</v>
      </c>
      <c r="BU36" s="17"/>
      <c r="BV36" s="25"/>
    </row>
    <row r="37" spans="1:74" ht="15" customHeight="1" thickBot="1" x14ac:dyDescent="0.2">
      <c r="A37" s="5"/>
      <c r="B37" s="15"/>
      <c r="C37" s="66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67"/>
      <c r="AJ37" s="17"/>
      <c r="AK37" s="10"/>
      <c r="AL37" s="24"/>
      <c r="AM37" s="15"/>
      <c r="AN37" s="16"/>
      <c r="AO37" s="106"/>
      <c r="AP37" s="107"/>
      <c r="AQ37" s="107"/>
      <c r="AR37" s="107"/>
      <c r="AS37" s="107"/>
      <c r="AT37" s="107"/>
      <c r="AU37" s="108"/>
      <c r="AV37" s="106"/>
      <c r="AW37" s="108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53">
        <f t="shared" si="3"/>
        <v>0</v>
      </c>
      <c r="BU37" s="17"/>
      <c r="BV37" s="25"/>
    </row>
    <row r="38" spans="1:74" ht="15" customHeight="1" thickBot="1" x14ac:dyDescent="0.2">
      <c r="A38" s="5"/>
      <c r="B38" s="15"/>
      <c r="C38" s="66"/>
      <c r="D38" s="30"/>
      <c r="E38" s="271" t="s">
        <v>206</v>
      </c>
      <c r="F38" s="271"/>
      <c r="G38" s="271"/>
      <c r="H38" s="271"/>
      <c r="I38" s="271"/>
      <c r="J38" s="271"/>
      <c r="K38" s="271"/>
      <c r="L38" s="271"/>
      <c r="M38" s="127" t="str">
        <f>IF($X$241=0,"",IF(J240=15,$G$8+$AA$38,IF(J240=14,20,IF(J240=17,15,0))))</f>
        <v/>
      </c>
      <c r="N38" s="128"/>
      <c r="O38" s="128"/>
      <c r="P38" s="129"/>
      <c r="Q38" s="30"/>
      <c r="R38" s="275" t="s">
        <v>207</v>
      </c>
      <c r="S38" s="275"/>
      <c r="T38" s="275"/>
      <c r="U38" s="275"/>
      <c r="V38" s="275"/>
      <c r="W38" s="275"/>
      <c r="X38" s="275"/>
      <c r="Y38" s="275"/>
      <c r="Z38" s="275"/>
      <c r="AA38" s="112">
        <v>1</v>
      </c>
      <c r="AB38" s="113"/>
      <c r="AC38" s="30"/>
      <c r="AD38" s="30"/>
      <c r="AE38" s="30"/>
      <c r="AF38" s="30"/>
      <c r="AG38" s="30"/>
      <c r="AH38" s="30"/>
      <c r="AI38" s="67"/>
      <c r="AJ38" s="17"/>
      <c r="AK38" s="10"/>
      <c r="AL38" s="24"/>
      <c r="AM38" s="15"/>
      <c r="AN38" s="16"/>
      <c r="AO38" s="106"/>
      <c r="AP38" s="107"/>
      <c r="AQ38" s="107"/>
      <c r="AR38" s="107"/>
      <c r="AS38" s="107"/>
      <c r="AT38" s="107"/>
      <c r="AU38" s="108"/>
      <c r="AV38" s="106"/>
      <c r="AW38" s="108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53">
        <f t="shared" si="3"/>
        <v>0</v>
      </c>
      <c r="BU38" s="17"/>
      <c r="BV38" s="25"/>
    </row>
    <row r="39" spans="1:74" ht="15" customHeight="1" thickBot="1" x14ac:dyDescent="0.2">
      <c r="A39" s="5"/>
      <c r="B39" s="15"/>
      <c r="C39" s="66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T39" s="30"/>
      <c r="U39" s="30"/>
      <c r="V39" s="30"/>
      <c r="W39" s="30"/>
      <c r="X39" s="30"/>
      <c r="Z39" s="30"/>
      <c r="AA39" s="16"/>
      <c r="AB39" s="123" t="s">
        <v>69</v>
      </c>
      <c r="AC39" s="123"/>
      <c r="AD39" s="123"/>
      <c r="AE39" s="123"/>
      <c r="AF39" s="30"/>
      <c r="AG39" s="30"/>
      <c r="AH39" s="30"/>
      <c r="AI39" s="67"/>
      <c r="AJ39" s="17"/>
      <c r="AK39" s="10"/>
      <c r="AL39" s="24"/>
      <c r="AM39" s="15"/>
      <c r="AN39" s="16"/>
      <c r="AO39" s="106"/>
      <c r="AP39" s="107"/>
      <c r="AQ39" s="107"/>
      <c r="AR39" s="107"/>
      <c r="AS39" s="107"/>
      <c r="AT39" s="107"/>
      <c r="AU39" s="108"/>
      <c r="AV39" s="106"/>
      <c r="AW39" s="108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53">
        <f t="shared" si="3"/>
        <v>0</v>
      </c>
      <c r="BU39" s="17"/>
      <c r="BV39" s="25"/>
    </row>
    <row r="40" spans="1:74" ht="15" customHeight="1" thickBot="1" x14ac:dyDescent="0.2">
      <c r="A40" s="5"/>
      <c r="B40" s="15"/>
      <c r="C40" s="66"/>
      <c r="D40" s="30"/>
      <c r="E40" s="126" t="s">
        <v>23</v>
      </c>
      <c r="F40" s="126"/>
      <c r="G40" s="126"/>
      <c r="H40" s="126"/>
      <c r="I40" s="126"/>
      <c r="J40" s="16"/>
      <c r="K40" s="276" t="str">
        <f>IF($X$241=0,"",SUM($G$12,$M$38,$AB$36))</f>
        <v/>
      </c>
      <c r="L40" s="277"/>
      <c r="M40" s="277"/>
      <c r="N40" s="278"/>
      <c r="O40" s="30"/>
      <c r="P40" s="30"/>
      <c r="Q40" s="126" t="s">
        <v>72</v>
      </c>
      <c r="R40" s="126"/>
      <c r="S40" s="126"/>
      <c r="T40" s="126"/>
      <c r="U40" s="126"/>
      <c r="V40" s="16"/>
      <c r="W40" s="276" t="str">
        <f>IF($X$241=0,"",SUM($G$12,$M$38,$AE$36,AB40))</f>
        <v/>
      </c>
      <c r="X40" s="277"/>
      <c r="Y40" s="277"/>
      <c r="Z40" s="278"/>
      <c r="AA40" s="33" t="s">
        <v>25</v>
      </c>
      <c r="AB40" s="220"/>
      <c r="AC40" s="221"/>
      <c r="AD40" s="221"/>
      <c r="AE40" s="222"/>
      <c r="AF40" s="30"/>
      <c r="AG40" s="30"/>
      <c r="AH40" s="30"/>
      <c r="AI40" s="67"/>
      <c r="AJ40" s="17"/>
      <c r="AK40" s="10"/>
      <c r="AL40" s="24"/>
      <c r="AM40" s="15"/>
      <c r="AN40" s="16"/>
      <c r="AO40" s="106"/>
      <c r="AP40" s="107"/>
      <c r="AQ40" s="107"/>
      <c r="AR40" s="107"/>
      <c r="AS40" s="107"/>
      <c r="AT40" s="107"/>
      <c r="AU40" s="108"/>
      <c r="AV40" s="106"/>
      <c r="AW40" s="108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53">
        <f t="shared" si="3"/>
        <v>0</v>
      </c>
      <c r="BU40" s="17"/>
      <c r="BV40" s="25"/>
    </row>
    <row r="41" spans="1:74" ht="15" customHeight="1" thickBot="1" x14ac:dyDescent="0.2">
      <c r="A41" s="5"/>
      <c r="B41" s="15"/>
      <c r="C41" s="66"/>
      <c r="D41" s="3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30"/>
      <c r="P41" s="30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23" t="s">
        <v>76</v>
      </c>
      <c r="AC41" s="123"/>
      <c r="AD41" s="123"/>
      <c r="AE41" s="123"/>
      <c r="AF41" s="30"/>
      <c r="AG41" s="30"/>
      <c r="AH41" s="30"/>
      <c r="AI41" s="67"/>
      <c r="AJ41" s="17"/>
      <c r="AK41" s="10"/>
      <c r="AL41" s="24"/>
      <c r="AM41" s="15"/>
      <c r="AN41" s="16"/>
      <c r="AO41" s="106"/>
      <c r="AP41" s="107"/>
      <c r="AQ41" s="107"/>
      <c r="AR41" s="107"/>
      <c r="AS41" s="107"/>
      <c r="AT41" s="107"/>
      <c r="AU41" s="108"/>
      <c r="AV41" s="106"/>
      <c r="AW41" s="108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53">
        <f t="shared" si="3"/>
        <v>0</v>
      </c>
      <c r="BU41" s="17"/>
      <c r="BV41" s="25"/>
    </row>
    <row r="42" spans="1:74" ht="15" customHeight="1" thickBot="1" x14ac:dyDescent="0.2">
      <c r="A42" s="5"/>
      <c r="B42" s="15"/>
      <c r="C42" s="66"/>
      <c r="D42" s="30"/>
      <c r="E42" s="126" t="s">
        <v>28</v>
      </c>
      <c r="F42" s="126"/>
      <c r="G42" s="126"/>
      <c r="H42" s="126"/>
      <c r="I42" s="126"/>
      <c r="J42" s="16"/>
      <c r="K42" s="276" t="str">
        <f>IF($X$241=0,"",SUM($G$13,$M$38,$AC$36))</f>
        <v/>
      </c>
      <c r="L42" s="277"/>
      <c r="M42" s="277"/>
      <c r="N42" s="278"/>
      <c r="O42" s="30"/>
      <c r="P42" s="30"/>
      <c r="Q42" s="126" t="s">
        <v>77</v>
      </c>
      <c r="R42" s="126"/>
      <c r="S42" s="126"/>
      <c r="T42" s="126"/>
      <c r="U42" s="126"/>
      <c r="V42" s="16"/>
      <c r="W42" s="276" t="str">
        <f>IF($X$241=0,"",SUM($G$13,$M$38,$AF$36,AB42))</f>
        <v/>
      </c>
      <c r="X42" s="277"/>
      <c r="Y42" s="277"/>
      <c r="Z42" s="278"/>
      <c r="AA42" s="33" t="s">
        <v>25</v>
      </c>
      <c r="AB42" s="220"/>
      <c r="AC42" s="221"/>
      <c r="AD42" s="221"/>
      <c r="AE42" s="222"/>
      <c r="AF42" s="30"/>
      <c r="AG42" s="30"/>
      <c r="AH42" s="30"/>
      <c r="AI42" s="67"/>
      <c r="AJ42" s="17"/>
      <c r="AK42" s="10"/>
      <c r="AL42" s="24"/>
      <c r="AM42" s="15"/>
      <c r="AN42" s="16"/>
      <c r="AO42" s="106"/>
      <c r="AP42" s="107"/>
      <c r="AQ42" s="107"/>
      <c r="AR42" s="107"/>
      <c r="AS42" s="107"/>
      <c r="AT42" s="107"/>
      <c r="AU42" s="108"/>
      <c r="AV42" s="106"/>
      <c r="AW42" s="108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53">
        <f t="shared" si="3"/>
        <v>0</v>
      </c>
      <c r="BU42" s="17"/>
      <c r="BV42" s="25"/>
    </row>
    <row r="43" spans="1:74" ht="15" customHeight="1" thickBot="1" x14ac:dyDescent="0.2">
      <c r="A43" s="5"/>
      <c r="B43" s="15"/>
      <c r="C43" s="66"/>
      <c r="D43" s="30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0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23" t="s">
        <v>78</v>
      </c>
      <c r="AC43" s="123"/>
      <c r="AD43" s="123"/>
      <c r="AE43" s="123"/>
      <c r="AF43" s="30"/>
      <c r="AG43" s="30"/>
      <c r="AH43" s="30"/>
      <c r="AI43" s="67"/>
      <c r="AJ43" s="17"/>
      <c r="AK43" s="10"/>
      <c r="AL43" s="24"/>
      <c r="AM43" s="15"/>
      <c r="AN43" s="16"/>
      <c r="AO43" s="106"/>
      <c r="AP43" s="107"/>
      <c r="AQ43" s="107"/>
      <c r="AR43" s="107"/>
      <c r="AS43" s="107"/>
      <c r="AT43" s="107"/>
      <c r="AU43" s="108"/>
      <c r="AV43" s="106"/>
      <c r="AW43" s="108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53">
        <f t="shared" si="3"/>
        <v>0</v>
      </c>
      <c r="BU43" s="17"/>
      <c r="BV43" s="25"/>
    </row>
    <row r="44" spans="1:74" ht="15" customHeight="1" thickBot="1" x14ac:dyDescent="0.2">
      <c r="A44" s="5"/>
      <c r="B44" s="15"/>
      <c r="C44" s="66"/>
      <c r="D44" s="30"/>
      <c r="E44" s="126" t="s">
        <v>30</v>
      </c>
      <c r="F44" s="126"/>
      <c r="G44" s="126"/>
      <c r="H44" s="126"/>
      <c r="I44" s="126"/>
      <c r="J44" s="16"/>
      <c r="K44" s="276" t="str">
        <f>IF($X$241=0,"",SUM($G$14,$M$38,$AD$36))</f>
        <v/>
      </c>
      <c r="L44" s="277"/>
      <c r="M44" s="277"/>
      <c r="N44" s="278"/>
      <c r="O44" s="30"/>
      <c r="P44" s="30"/>
      <c r="Q44" s="126" t="s">
        <v>79</v>
      </c>
      <c r="R44" s="126"/>
      <c r="S44" s="126"/>
      <c r="T44" s="126"/>
      <c r="U44" s="126"/>
      <c r="V44" s="16"/>
      <c r="W44" s="276" t="str">
        <f>IF($X$241=0,"",SUM($G$14,$M$38,$AG$36,AB44))</f>
        <v/>
      </c>
      <c r="X44" s="277"/>
      <c r="Y44" s="277"/>
      <c r="Z44" s="278"/>
      <c r="AA44" s="33" t="s">
        <v>25</v>
      </c>
      <c r="AB44" s="220"/>
      <c r="AC44" s="221"/>
      <c r="AD44" s="221"/>
      <c r="AE44" s="222"/>
      <c r="AF44" s="30"/>
      <c r="AG44" s="30"/>
      <c r="AH44" s="30"/>
      <c r="AI44" s="67"/>
      <c r="AJ44" s="17"/>
      <c r="AK44" s="10"/>
      <c r="AL44" s="24"/>
      <c r="AM44" s="15"/>
      <c r="AN44" s="16"/>
      <c r="AO44" s="106"/>
      <c r="AP44" s="107"/>
      <c r="AQ44" s="107"/>
      <c r="AR44" s="107"/>
      <c r="AS44" s="107"/>
      <c r="AT44" s="107"/>
      <c r="AU44" s="108"/>
      <c r="AV44" s="106"/>
      <c r="AW44" s="108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53">
        <f t="shared" si="3"/>
        <v>0</v>
      </c>
      <c r="BU44" s="17"/>
      <c r="BV44" s="25"/>
    </row>
    <row r="45" spans="1:74" ht="15" customHeight="1" x14ac:dyDescent="0.15">
      <c r="A45" s="5"/>
      <c r="B45" s="15"/>
      <c r="C45" s="66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67"/>
      <c r="AJ45" s="17"/>
      <c r="AK45" s="10"/>
      <c r="AL45" s="24"/>
      <c r="AM45" s="15"/>
      <c r="AN45" s="16"/>
      <c r="AO45" s="106"/>
      <c r="AP45" s="107"/>
      <c r="AQ45" s="107"/>
      <c r="AR45" s="107"/>
      <c r="AS45" s="107"/>
      <c r="AT45" s="107"/>
      <c r="AU45" s="108"/>
      <c r="AV45" s="106"/>
      <c r="AW45" s="108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53">
        <f t="shared" ref="BT45:BT53" si="4">IF(AO45="",0,IF(AV45="",1,AV45))</f>
        <v>0</v>
      </c>
      <c r="BU45" s="17"/>
      <c r="BV45" s="25"/>
    </row>
    <row r="46" spans="1:74" ht="15" customHeight="1" x14ac:dyDescent="0.15">
      <c r="A46" s="5"/>
      <c r="B46" s="15"/>
      <c r="C46" s="66"/>
      <c r="D46" s="273" t="s">
        <v>208</v>
      </c>
      <c r="E46" s="273"/>
      <c r="F46" s="273"/>
      <c r="G46" s="273"/>
      <c r="H46" s="273"/>
      <c r="I46" s="273"/>
      <c r="J46" s="273"/>
      <c r="K46" s="30"/>
      <c r="L46" s="236" t="s">
        <v>149</v>
      </c>
      <c r="M46" s="236"/>
      <c r="N46" s="236"/>
      <c r="O46" s="236"/>
      <c r="P46" s="116" t="str">
        <f>IF($X$241=0,"",AA38-SUM(AI48:AI52))</f>
        <v/>
      </c>
      <c r="Q46" s="117"/>
      <c r="R46" s="68" t="s">
        <v>150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67"/>
      <c r="AJ46" s="17"/>
      <c r="AK46" s="10"/>
      <c r="AL46" s="24"/>
      <c r="AM46" s="15"/>
      <c r="AN46" s="16"/>
      <c r="AO46" s="106"/>
      <c r="AP46" s="107"/>
      <c r="AQ46" s="107"/>
      <c r="AR46" s="107"/>
      <c r="AS46" s="107"/>
      <c r="AT46" s="107"/>
      <c r="AU46" s="108"/>
      <c r="AV46" s="106"/>
      <c r="AW46" s="108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53">
        <f t="shared" si="4"/>
        <v>0</v>
      </c>
      <c r="BU46" s="17"/>
      <c r="BV46" s="25"/>
    </row>
    <row r="47" spans="1:74" ht="15" customHeight="1" x14ac:dyDescent="0.15">
      <c r="A47" s="5"/>
      <c r="B47" s="15"/>
      <c r="C47" s="66"/>
      <c r="D47" s="118" t="s">
        <v>47</v>
      </c>
      <c r="E47" s="119"/>
      <c r="F47" s="119"/>
      <c r="G47" s="119"/>
      <c r="H47" s="119"/>
      <c r="I47" s="119"/>
      <c r="J47" s="120"/>
      <c r="K47" s="118" t="s">
        <v>152</v>
      </c>
      <c r="L47" s="120"/>
      <c r="M47" s="121" t="s">
        <v>153</v>
      </c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67"/>
      <c r="AJ47" s="17"/>
      <c r="AK47" s="10"/>
      <c r="AL47" s="24"/>
      <c r="AM47" s="15"/>
      <c r="AN47" s="16"/>
      <c r="AO47" s="106"/>
      <c r="AP47" s="107"/>
      <c r="AQ47" s="107"/>
      <c r="AR47" s="107"/>
      <c r="AS47" s="107"/>
      <c r="AT47" s="107"/>
      <c r="AU47" s="108"/>
      <c r="AV47" s="106"/>
      <c r="AW47" s="108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53">
        <f t="shared" si="4"/>
        <v>0</v>
      </c>
      <c r="BU47" s="17"/>
      <c r="BV47" s="25"/>
    </row>
    <row r="48" spans="1:74" ht="15" customHeight="1" x14ac:dyDescent="0.15">
      <c r="A48" s="5"/>
      <c r="B48" s="15"/>
      <c r="C48" s="66"/>
      <c r="D48" s="106"/>
      <c r="E48" s="107"/>
      <c r="F48" s="107"/>
      <c r="G48" s="107"/>
      <c r="H48" s="107"/>
      <c r="I48" s="107"/>
      <c r="J48" s="108"/>
      <c r="K48" s="106"/>
      <c r="L48" s="108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69">
        <f>IF(D48="",0,IF(K48="",1,K48))</f>
        <v>0</v>
      </c>
      <c r="AJ48" s="17"/>
      <c r="AK48" s="10"/>
      <c r="AL48" s="24"/>
      <c r="AM48" s="15"/>
      <c r="AN48" s="16"/>
      <c r="AO48" s="106"/>
      <c r="AP48" s="107"/>
      <c r="AQ48" s="107"/>
      <c r="AR48" s="107"/>
      <c r="AS48" s="107"/>
      <c r="AT48" s="107"/>
      <c r="AU48" s="108"/>
      <c r="AV48" s="106"/>
      <c r="AW48" s="108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53">
        <f t="shared" si="4"/>
        <v>0</v>
      </c>
      <c r="BU48" s="17"/>
      <c r="BV48" s="25"/>
    </row>
    <row r="49" spans="1:74" ht="15" customHeight="1" x14ac:dyDescent="0.15">
      <c r="A49" s="5"/>
      <c r="B49" s="15"/>
      <c r="C49" s="66"/>
      <c r="D49" s="106"/>
      <c r="E49" s="107"/>
      <c r="F49" s="107"/>
      <c r="G49" s="107"/>
      <c r="H49" s="107"/>
      <c r="I49" s="107"/>
      <c r="J49" s="108"/>
      <c r="K49" s="106"/>
      <c r="L49" s="108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69">
        <f t="shared" ref="AI49:AI52" si="5">IF(D49="",0,IF(K49="",1,K49))</f>
        <v>0</v>
      </c>
      <c r="AJ49" s="17"/>
      <c r="AK49" s="10"/>
      <c r="AL49" s="24"/>
      <c r="AM49" s="15"/>
      <c r="AN49" s="16"/>
      <c r="AO49" s="106"/>
      <c r="AP49" s="107"/>
      <c r="AQ49" s="107"/>
      <c r="AR49" s="107"/>
      <c r="AS49" s="107"/>
      <c r="AT49" s="107"/>
      <c r="AU49" s="108"/>
      <c r="AV49" s="106"/>
      <c r="AW49" s="108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53">
        <f t="shared" si="4"/>
        <v>0</v>
      </c>
      <c r="BU49" s="17"/>
      <c r="BV49" s="25"/>
    </row>
    <row r="50" spans="1:74" ht="15" customHeight="1" x14ac:dyDescent="0.15">
      <c r="A50" s="5"/>
      <c r="B50" s="15"/>
      <c r="C50" s="66"/>
      <c r="D50" s="106"/>
      <c r="E50" s="107"/>
      <c r="F50" s="107"/>
      <c r="G50" s="107"/>
      <c r="H50" s="107"/>
      <c r="I50" s="107"/>
      <c r="J50" s="108"/>
      <c r="K50" s="106"/>
      <c r="L50" s="108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69">
        <f t="shared" si="5"/>
        <v>0</v>
      </c>
      <c r="AJ50" s="17"/>
      <c r="AK50" s="10"/>
      <c r="AL50" s="24"/>
      <c r="AM50" s="15"/>
      <c r="AN50" s="16"/>
      <c r="AO50" s="106"/>
      <c r="AP50" s="107"/>
      <c r="AQ50" s="107"/>
      <c r="AR50" s="107"/>
      <c r="AS50" s="107"/>
      <c r="AT50" s="107"/>
      <c r="AU50" s="108"/>
      <c r="AV50" s="106"/>
      <c r="AW50" s="108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53">
        <f t="shared" si="4"/>
        <v>0</v>
      </c>
      <c r="BU50" s="17"/>
      <c r="BV50" s="25"/>
    </row>
    <row r="51" spans="1:74" ht="15" customHeight="1" x14ac:dyDescent="0.15">
      <c r="A51" s="5"/>
      <c r="B51" s="15"/>
      <c r="C51" s="66"/>
      <c r="D51" s="106"/>
      <c r="E51" s="107"/>
      <c r="F51" s="107"/>
      <c r="G51" s="107"/>
      <c r="H51" s="107"/>
      <c r="I51" s="107"/>
      <c r="J51" s="108"/>
      <c r="K51" s="106"/>
      <c r="L51" s="108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69">
        <f t="shared" si="5"/>
        <v>0</v>
      </c>
      <c r="AJ51" s="17"/>
      <c r="AK51" s="10"/>
      <c r="AL51" s="24"/>
      <c r="AM51" s="15"/>
      <c r="AN51" s="16"/>
      <c r="AO51" s="106"/>
      <c r="AP51" s="107"/>
      <c r="AQ51" s="107"/>
      <c r="AR51" s="107"/>
      <c r="AS51" s="107"/>
      <c r="AT51" s="107"/>
      <c r="AU51" s="108"/>
      <c r="AV51" s="106"/>
      <c r="AW51" s="108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53">
        <f t="shared" si="4"/>
        <v>0</v>
      </c>
      <c r="BU51" s="17"/>
      <c r="BV51" s="25"/>
    </row>
    <row r="52" spans="1:74" ht="15" customHeight="1" x14ac:dyDescent="0.15">
      <c r="A52" s="5"/>
      <c r="B52" s="15"/>
      <c r="C52" s="66"/>
      <c r="D52" s="106"/>
      <c r="E52" s="107"/>
      <c r="F52" s="107"/>
      <c r="G52" s="107"/>
      <c r="H52" s="107"/>
      <c r="I52" s="107"/>
      <c r="J52" s="108"/>
      <c r="K52" s="106"/>
      <c r="L52" s="108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69">
        <f t="shared" si="5"/>
        <v>0</v>
      </c>
      <c r="AJ52" s="17"/>
      <c r="AK52" s="10"/>
      <c r="AL52" s="24"/>
      <c r="AM52" s="15"/>
      <c r="AN52" s="16"/>
      <c r="AO52" s="106"/>
      <c r="AP52" s="107"/>
      <c r="AQ52" s="107"/>
      <c r="AR52" s="107"/>
      <c r="AS52" s="107"/>
      <c r="AT52" s="107"/>
      <c r="AU52" s="108"/>
      <c r="AV52" s="106"/>
      <c r="AW52" s="108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53">
        <f t="shared" si="4"/>
        <v>0</v>
      </c>
      <c r="BU52" s="17"/>
      <c r="BV52" s="25"/>
    </row>
    <row r="53" spans="1:74" ht="15" customHeight="1" x14ac:dyDescent="0.15">
      <c r="A53" s="5"/>
      <c r="B53" s="15"/>
      <c r="C53" s="70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2"/>
      <c r="AJ53" s="17"/>
      <c r="AK53" s="10"/>
      <c r="AL53" s="24"/>
      <c r="AM53" s="15"/>
      <c r="AN53" s="16"/>
      <c r="AO53" s="106"/>
      <c r="AP53" s="107"/>
      <c r="AQ53" s="107"/>
      <c r="AR53" s="107"/>
      <c r="AS53" s="107"/>
      <c r="AT53" s="107"/>
      <c r="AU53" s="108"/>
      <c r="AV53" s="106"/>
      <c r="AW53" s="108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53">
        <f t="shared" si="4"/>
        <v>0</v>
      </c>
      <c r="BU53" s="17"/>
      <c r="BV53" s="25"/>
    </row>
    <row r="54" spans="1:74" ht="9.9499999999999993" customHeight="1" thickBot="1" x14ac:dyDescent="0.2">
      <c r="A54" s="5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4"/>
      <c r="AK54" s="10"/>
      <c r="AL54" s="24"/>
      <c r="AM54" s="41"/>
      <c r="AN54" s="42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4"/>
      <c r="BV54" s="25"/>
    </row>
    <row r="55" spans="1:74" ht="9.9499999999999993" customHeight="1" thickTop="1" thickBot="1" x14ac:dyDescent="0.2">
      <c r="A55" s="54"/>
      <c r="B55" s="16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7"/>
      <c r="AL55" s="16"/>
      <c r="AM55" s="16"/>
      <c r="AN55" s="55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8"/>
    </row>
    <row r="56" spans="1:74" ht="9.9499999999999993" customHeight="1" thickBot="1" x14ac:dyDescent="0.2">
      <c r="A56" s="1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22"/>
      <c r="AM56" s="2"/>
      <c r="AN56" s="3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3"/>
    </row>
    <row r="57" spans="1:74" ht="9.9499999999999993" customHeight="1" thickTop="1" x14ac:dyDescent="0.15">
      <c r="A57" s="5"/>
      <c r="B57" s="6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9"/>
      <c r="AK57" s="10"/>
      <c r="AL57" s="24"/>
      <c r="AM57" s="6"/>
      <c r="AN57" s="7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9"/>
      <c r="BV57" s="25"/>
    </row>
    <row r="58" spans="1:74" ht="15" customHeight="1" x14ac:dyDescent="0.15">
      <c r="A58" s="11"/>
      <c r="B58" s="12" t="s">
        <v>44</v>
      </c>
      <c r="C58" s="157" t="s">
        <v>166</v>
      </c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2" t="s">
        <v>44</v>
      </c>
      <c r="AK58" s="13"/>
      <c r="AL58" s="11"/>
      <c r="AM58" s="12" t="s">
        <v>0</v>
      </c>
      <c r="AN58" s="157" t="s">
        <v>216</v>
      </c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7"/>
      <c r="BR58" s="157"/>
      <c r="BS58" s="157"/>
      <c r="BT58" s="157"/>
      <c r="BU58" s="12" t="s">
        <v>0</v>
      </c>
      <c r="BV58" s="13"/>
    </row>
    <row r="59" spans="1:74" ht="15" customHeight="1" x14ac:dyDescent="0.15">
      <c r="A59" s="11"/>
      <c r="B59" s="14" t="s">
        <v>110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4" t="s">
        <v>0</v>
      </c>
      <c r="AK59" s="13"/>
      <c r="AL59" s="11"/>
      <c r="AM59" s="14" t="s">
        <v>0</v>
      </c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7"/>
      <c r="BR59" s="157"/>
      <c r="BS59" s="157"/>
      <c r="BT59" s="157"/>
      <c r="BU59" s="14" t="s">
        <v>0</v>
      </c>
      <c r="BV59" s="13"/>
    </row>
    <row r="60" spans="1:74" ht="15" customHeight="1" x14ac:dyDescent="0.15">
      <c r="A60" s="5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0"/>
      <c r="AL60" s="24"/>
      <c r="AM60" s="15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7"/>
      <c r="BV60" s="25"/>
    </row>
    <row r="61" spans="1:74" ht="15" customHeight="1" x14ac:dyDescent="0.15">
      <c r="A61" s="5"/>
      <c r="B61" s="15"/>
      <c r="C61" s="16"/>
      <c r="D61" s="115" t="s">
        <v>46</v>
      </c>
      <c r="E61" s="115"/>
      <c r="F61" s="115"/>
      <c r="G61" s="115"/>
      <c r="H61" s="115"/>
      <c r="I61" s="115"/>
      <c r="J61" s="115"/>
      <c r="K61" s="16"/>
      <c r="L61" s="2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0"/>
      <c r="AL61" s="24"/>
      <c r="AM61" s="15"/>
      <c r="AN61" s="16"/>
      <c r="AO61" s="234" t="s">
        <v>58</v>
      </c>
      <c r="AP61" s="234"/>
      <c r="AQ61" s="234"/>
      <c r="AR61" s="234"/>
      <c r="AS61" s="234"/>
      <c r="AT61" s="234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16"/>
      <c r="BH61" s="234" t="s">
        <v>218</v>
      </c>
      <c r="BI61" s="234"/>
      <c r="BJ61" s="234"/>
      <c r="BK61" s="234"/>
      <c r="BL61" s="234"/>
      <c r="BM61" s="234"/>
      <c r="BN61" s="114"/>
      <c r="BO61" s="114"/>
      <c r="BP61" s="114"/>
      <c r="BQ61" s="114"/>
      <c r="BR61" s="16"/>
      <c r="BS61" s="16"/>
      <c r="BT61" s="16"/>
      <c r="BU61" s="17"/>
      <c r="BV61" s="25"/>
    </row>
    <row r="62" spans="1:74" ht="15" customHeight="1" x14ac:dyDescent="0.15">
      <c r="A62" s="5"/>
      <c r="B62" s="15"/>
      <c r="C62" s="16"/>
      <c r="D62" s="161" t="s">
        <v>47</v>
      </c>
      <c r="E62" s="162"/>
      <c r="F62" s="162"/>
      <c r="G62" s="162"/>
      <c r="H62" s="162"/>
      <c r="I62" s="162"/>
      <c r="J62" s="162"/>
      <c r="K62" s="162"/>
      <c r="L62" s="163"/>
      <c r="M62" s="164" t="s">
        <v>48</v>
      </c>
      <c r="N62" s="165"/>
      <c r="O62" s="164" t="s">
        <v>49</v>
      </c>
      <c r="P62" s="166"/>
      <c r="Q62" s="166"/>
      <c r="R62" s="166"/>
      <c r="S62" s="166"/>
      <c r="T62" s="165"/>
      <c r="U62" s="161" t="s">
        <v>111</v>
      </c>
      <c r="V62" s="165"/>
      <c r="W62" s="164" t="s">
        <v>112</v>
      </c>
      <c r="X62" s="165"/>
      <c r="Y62" s="164" t="s">
        <v>146</v>
      </c>
      <c r="Z62" s="165"/>
      <c r="AA62" s="164" t="s">
        <v>114</v>
      </c>
      <c r="AB62" s="165"/>
      <c r="AC62" s="158" t="s">
        <v>54</v>
      </c>
      <c r="AD62" s="159"/>
      <c r="AE62" s="158" t="s">
        <v>56</v>
      </c>
      <c r="AF62" s="159"/>
      <c r="AG62" s="160" t="s">
        <v>57</v>
      </c>
      <c r="AH62" s="159"/>
      <c r="AI62" s="16"/>
      <c r="AJ62" s="17"/>
      <c r="AK62" s="10"/>
      <c r="AL62" s="24"/>
      <c r="AM62" s="15"/>
      <c r="AN62" s="16"/>
      <c r="AO62" s="234" t="s">
        <v>59</v>
      </c>
      <c r="AP62" s="234"/>
      <c r="AQ62" s="234"/>
      <c r="AR62" s="234"/>
      <c r="AS62" s="234"/>
      <c r="AT62" s="234"/>
      <c r="AU62" s="281" t="str">
        <f>IF($J$6="","",$J$6)</f>
        <v/>
      </c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16"/>
      <c r="BH62" s="234" t="s">
        <v>219</v>
      </c>
      <c r="BI62" s="234"/>
      <c r="BJ62" s="234"/>
      <c r="BK62" s="234"/>
      <c r="BL62" s="234"/>
      <c r="BM62" s="234"/>
      <c r="BN62" s="114">
        <v>10000</v>
      </c>
      <c r="BO62" s="114"/>
      <c r="BP62" s="114"/>
      <c r="BQ62" s="114"/>
      <c r="BR62" s="74" t="s">
        <v>220</v>
      </c>
      <c r="BS62" s="16"/>
      <c r="BT62" s="16"/>
      <c r="BU62" s="17"/>
      <c r="BV62" s="25"/>
    </row>
    <row r="63" spans="1:74" ht="15" customHeight="1" x14ac:dyDescent="0.15">
      <c r="A63" s="5"/>
      <c r="B63" s="15"/>
      <c r="C63" s="16"/>
      <c r="D63" s="143"/>
      <c r="E63" s="144"/>
      <c r="F63" s="144"/>
      <c r="G63" s="144"/>
      <c r="H63" s="144"/>
      <c r="I63" s="144"/>
      <c r="J63" s="144"/>
      <c r="K63" s="144"/>
      <c r="L63" s="145"/>
      <c r="M63" s="106"/>
      <c r="N63" s="108"/>
      <c r="O63" s="106"/>
      <c r="P63" s="107"/>
      <c r="Q63" s="107"/>
      <c r="R63" s="107"/>
      <c r="S63" s="107"/>
      <c r="T63" s="108"/>
      <c r="U63" s="106"/>
      <c r="V63" s="108"/>
      <c r="W63" s="106"/>
      <c r="X63" s="108"/>
      <c r="Y63" s="106"/>
      <c r="Z63" s="108"/>
      <c r="AA63" s="106"/>
      <c r="AB63" s="108"/>
      <c r="AC63" s="106"/>
      <c r="AD63" s="108"/>
      <c r="AE63" s="106"/>
      <c r="AF63" s="108"/>
      <c r="AG63" s="106"/>
      <c r="AH63" s="108"/>
      <c r="AI63" s="16"/>
      <c r="AJ63" s="17"/>
      <c r="AK63" s="10"/>
      <c r="AL63" s="24"/>
      <c r="AM63" s="15"/>
      <c r="AN63" s="16"/>
      <c r="AO63" s="234" t="s">
        <v>217</v>
      </c>
      <c r="AP63" s="234"/>
      <c r="AQ63" s="234"/>
      <c r="AR63" s="234"/>
      <c r="AS63" s="234"/>
      <c r="AT63" s="234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6"/>
      <c r="BH63" s="234" t="s">
        <v>246</v>
      </c>
      <c r="BI63" s="234"/>
      <c r="BJ63" s="234"/>
      <c r="BK63" s="234"/>
      <c r="BL63" s="234"/>
      <c r="BM63" s="234"/>
      <c r="BN63" s="282">
        <f>SUM(BN62,BG101,-BO101)</f>
        <v>10000</v>
      </c>
      <c r="BO63" s="282"/>
      <c r="BP63" s="282"/>
      <c r="BQ63" s="282"/>
      <c r="BR63" s="74" t="s">
        <v>220</v>
      </c>
      <c r="BS63" s="16"/>
      <c r="BT63" s="16"/>
      <c r="BU63" s="17"/>
      <c r="BV63" s="25"/>
    </row>
    <row r="64" spans="1:74" ht="15" customHeight="1" x14ac:dyDescent="0.15">
      <c r="A64" s="5"/>
      <c r="B64" s="15"/>
      <c r="C64" s="16"/>
      <c r="D64" s="143"/>
      <c r="E64" s="144"/>
      <c r="F64" s="144"/>
      <c r="G64" s="144"/>
      <c r="H64" s="144"/>
      <c r="I64" s="144"/>
      <c r="J64" s="144"/>
      <c r="K64" s="144"/>
      <c r="L64" s="145"/>
      <c r="M64" s="106"/>
      <c r="N64" s="108"/>
      <c r="O64" s="106"/>
      <c r="P64" s="107"/>
      <c r="Q64" s="107"/>
      <c r="R64" s="107"/>
      <c r="S64" s="107"/>
      <c r="T64" s="108"/>
      <c r="U64" s="106"/>
      <c r="V64" s="108"/>
      <c r="W64" s="106"/>
      <c r="X64" s="108"/>
      <c r="Y64" s="106"/>
      <c r="Z64" s="108"/>
      <c r="AA64" s="106"/>
      <c r="AB64" s="108"/>
      <c r="AC64" s="106"/>
      <c r="AD64" s="108"/>
      <c r="AE64" s="106"/>
      <c r="AF64" s="108"/>
      <c r="AG64" s="106"/>
      <c r="AH64" s="108"/>
      <c r="AI64" s="16"/>
      <c r="AJ64" s="17"/>
      <c r="AK64" s="10"/>
      <c r="AL64" s="24"/>
      <c r="AM64" s="15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7"/>
      <c r="BV64" s="25"/>
    </row>
    <row r="65" spans="1:74" ht="15" customHeight="1" x14ac:dyDescent="0.15">
      <c r="A65" s="5"/>
      <c r="B65" s="15"/>
      <c r="C65" s="16"/>
      <c r="D65" s="143"/>
      <c r="E65" s="144"/>
      <c r="F65" s="144"/>
      <c r="G65" s="144"/>
      <c r="H65" s="144"/>
      <c r="I65" s="144"/>
      <c r="J65" s="144"/>
      <c r="K65" s="144"/>
      <c r="L65" s="145"/>
      <c r="M65" s="106"/>
      <c r="N65" s="108"/>
      <c r="O65" s="106"/>
      <c r="P65" s="107"/>
      <c r="Q65" s="107"/>
      <c r="R65" s="107"/>
      <c r="S65" s="107"/>
      <c r="T65" s="108"/>
      <c r="U65" s="106"/>
      <c r="V65" s="108"/>
      <c r="W65" s="106"/>
      <c r="X65" s="108"/>
      <c r="Y65" s="106"/>
      <c r="Z65" s="108"/>
      <c r="AA65" s="106"/>
      <c r="AB65" s="108"/>
      <c r="AC65" s="106"/>
      <c r="AD65" s="108"/>
      <c r="AE65" s="106"/>
      <c r="AF65" s="108"/>
      <c r="AG65" s="106"/>
      <c r="AH65" s="108"/>
      <c r="AI65" s="16"/>
      <c r="AJ65" s="17"/>
      <c r="AK65" s="10"/>
      <c r="AL65" s="24"/>
      <c r="AM65" s="15"/>
      <c r="AN65" s="16"/>
      <c r="AO65" s="115" t="s">
        <v>221</v>
      </c>
      <c r="AP65" s="115"/>
      <c r="AQ65" s="115"/>
      <c r="AR65" s="115"/>
      <c r="AS65" s="115"/>
      <c r="AT65" s="115"/>
      <c r="AU65" s="1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7"/>
      <c r="BV65" s="25"/>
    </row>
    <row r="66" spans="1:74" ht="15" customHeight="1" x14ac:dyDescent="0.15">
      <c r="A66" s="5"/>
      <c r="B66" s="15"/>
      <c r="C66" s="16"/>
      <c r="D66" s="143"/>
      <c r="E66" s="144"/>
      <c r="F66" s="144"/>
      <c r="G66" s="144"/>
      <c r="H66" s="144"/>
      <c r="I66" s="144"/>
      <c r="J66" s="144"/>
      <c r="K66" s="144"/>
      <c r="L66" s="145"/>
      <c r="M66" s="106"/>
      <c r="N66" s="108"/>
      <c r="O66" s="106"/>
      <c r="P66" s="107"/>
      <c r="Q66" s="107"/>
      <c r="R66" s="107"/>
      <c r="S66" s="107"/>
      <c r="T66" s="108"/>
      <c r="U66" s="106"/>
      <c r="V66" s="108"/>
      <c r="W66" s="106"/>
      <c r="X66" s="108"/>
      <c r="Y66" s="106"/>
      <c r="Z66" s="108"/>
      <c r="AA66" s="106"/>
      <c r="AB66" s="108"/>
      <c r="AC66" s="106"/>
      <c r="AD66" s="108"/>
      <c r="AE66" s="106"/>
      <c r="AF66" s="108"/>
      <c r="AG66" s="106"/>
      <c r="AH66" s="108"/>
      <c r="AI66" s="16"/>
      <c r="AJ66" s="17"/>
      <c r="AK66" s="10"/>
      <c r="AL66" s="24"/>
      <c r="AM66" s="15"/>
      <c r="AN66" s="16"/>
      <c r="AO66" s="283" t="s">
        <v>222</v>
      </c>
      <c r="AP66" s="283"/>
      <c r="AQ66" s="283"/>
      <c r="AR66" s="283"/>
      <c r="AS66" s="283"/>
      <c r="AT66" s="284" t="s">
        <v>235</v>
      </c>
      <c r="AU66" s="284"/>
      <c r="AV66" s="284"/>
      <c r="AW66" s="284"/>
      <c r="AX66" s="284"/>
      <c r="AY66" s="284"/>
      <c r="AZ66" s="284"/>
      <c r="BA66" s="285" t="s">
        <v>236</v>
      </c>
      <c r="BB66" s="286"/>
      <c r="BC66" s="284" t="s">
        <v>237</v>
      </c>
      <c r="BD66" s="284"/>
      <c r="BE66" s="284"/>
      <c r="BF66" s="287" t="s">
        <v>239</v>
      </c>
      <c r="BG66" s="287"/>
      <c r="BH66" s="287" t="s">
        <v>240</v>
      </c>
      <c r="BI66" s="287"/>
      <c r="BJ66" s="75" t="s">
        <v>238</v>
      </c>
      <c r="BK66" s="76"/>
      <c r="BL66" s="76"/>
      <c r="BM66" s="76"/>
      <c r="BN66" s="76"/>
      <c r="BO66" s="76"/>
      <c r="BP66" s="76"/>
      <c r="BQ66" s="76"/>
      <c r="BR66" s="76"/>
      <c r="BS66" s="77"/>
      <c r="BT66" s="16"/>
      <c r="BU66" s="17"/>
      <c r="BV66" s="25"/>
    </row>
    <row r="67" spans="1:74" ht="15" customHeight="1" x14ac:dyDescent="0.15">
      <c r="A67" s="5"/>
      <c r="B67" s="15"/>
      <c r="C67" s="16"/>
      <c r="D67" s="143"/>
      <c r="E67" s="144"/>
      <c r="F67" s="144"/>
      <c r="G67" s="144"/>
      <c r="H67" s="144"/>
      <c r="I67" s="144"/>
      <c r="J67" s="144"/>
      <c r="K67" s="144"/>
      <c r="L67" s="145"/>
      <c r="M67" s="106"/>
      <c r="N67" s="108"/>
      <c r="O67" s="106"/>
      <c r="P67" s="107"/>
      <c r="Q67" s="107"/>
      <c r="R67" s="107"/>
      <c r="S67" s="107"/>
      <c r="T67" s="108"/>
      <c r="U67" s="106"/>
      <c r="V67" s="108"/>
      <c r="W67" s="106"/>
      <c r="X67" s="108"/>
      <c r="Y67" s="106"/>
      <c r="Z67" s="108"/>
      <c r="AA67" s="106"/>
      <c r="AB67" s="108"/>
      <c r="AC67" s="106"/>
      <c r="AD67" s="108"/>
      <c r="AE67" s="106"/>
      <c r="AF67" s="108"/>
      <c r="AG67" s="106"/>
      <c r="AH67" s="108"/>
      <c r="AI67" s="16"/>
      <c r="AJ67" s="17"/>
      <c r="AK67" s="10"/>
      <c r="AL67" s="24"/>
      <c r="AM67" s="15"/>
      <c r="AN67" s="53">
        <f>IF(AO67="手持ち武器",1,0)</f>
        <v>0</v>
      </c>
      <c r="AO67" s="279"/>
      <c r="AP67" s="280"/>
      <c r="AQ67" s="280"/>
      <c r="AR67" s="280"/>
      <c r="AS67" s="280"/>
      <c r="AT67" s="280"/>
      <c r="AU67" s="280"/>
      <c r="AV67" s="280"/>
      <c r="AW67" s="280"/>
      <c r="AX67" s="280"/>
      <c r="AY67" s="280"/>
      <c r="AZ67" s="280"/>
      <c r="BA67" s="280"/>
      <c r="BB67" s="280"/>
      <c r="BC67" s="280"/>
      <c r="BD67" s="280"/>
      <c r="BE67" s="280"/>
      <c r="BF67" s="280"/>
      <c r="BG67" s="280"/>
      <c r="BH67" s="288"/>
      <c r="BI67" s="288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53">
        <f>IF(AN67=0,0,BC67)</f>
        <v>0</v>
      </c>
      <c r="BU67" s="17"/>
      <c r="BV67" s="25"/>
    </row>
    <row r="68" spans="1:74" ht="15" customHeight="1" x14ac:dyDescent="0.15">
      <c r="A68" s="5"/>
      <c r="B68" s="15"/>
      <c r="C68" s="16"/>
      <c r="D68" s="143"/>
      <c r="E68" s="144"/>
      <c r="F68" s="144"/>
      <c r="G68" s="144"/>
      <c r="H68" s="144"/>
      <c r="I68" s="144"/>
      <c r="J68" s="144"/>
      <c r="K68" s="144"/>
      <c r="L68" s="145"/>
      <c r="M68" s="106"/>
      <c r="N68" s="108"/>
      <c r="O68" s="106"/>
      <c r="P68" s="107"/>
      <c r="Q68" s="107"/>
      <c r="R68" s="107"/>
      <c r="S68" s="107"/>
      <c r="T68" s="108"/>
      <c r="U68" s="106"/>
      <c r="V68" s="108"/>
      <c r="W68" s="106"/>
      <c r="X68" s="108"/>
      <c r="Y68" s="106"/>
      <c r="Z68" s="108"/>
      <c r="AA68" s="106"/>
      <c r="AB68" s="108"/>
      <c r="AC68" s="106"/>
      <c r="AD68" s="108"/>
      <c r="AE68" s="106"/>
      <c r="AF68" s="108"/>
      <c r="AG68" s="106"/>
      <c r="AH68" s="108"/>
      <c r="AI68" s="16"/>
      <c r="AJ68" s="17"/>
      <c r="AK68" s="10"/>
      <c r="AL68" s="24"/>
      <c r="AM68" s="15"/>
      <c r="AN68" s="53">
        <f t="shared" ref="AN68:AN100" si="6">IF(AO68="手持ち武器",1,0)</f>
        <v>0</v>
      </c>
      <c r="AO68" s="279"/>
      <c r="AP68" s="280"/>
      <c r="AQ68" s="280"/>
      <c r="AR68" s="280"/>
      <c r="AS68" s="280"/>
      <c r="AT68" s="280"/>
      <c r="AU68" s="280"/>
      <c r="AV68" s="280"/>
      <c r="AW68" s="280"/>
      <c r="AX68" s="280"/>
      <c r="AY68" s="280"/>
      <c r="AZ68" s="280"/>
      <c r="BA68" s="280"/>
      <c r="BB68" s="280"/>
      <c r="BC68" s="280"/>
      <c r="BD68" s="280"/>
      <c r="BE68" s="280"/>
      <c r="BF68" s="280"/>
      <c r="BG68" s="280"/>
      <c r="BH68" s="288"/>
      <c r="BI68" s="288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53">
        <f t="shared" ref="BT68:BT100" si="7">IF(AN68=0,0,BC68)</f>
        <v>0</v>
      </c>
      <c r="BU68" s="17"/>
      <c r="BV68" s="25"/>
    </row>
    <row r="69" spans="1:74" ht="15" customHeight="1" x14ac:dyDescent="0.15">
      <c r="A69" s="5"/>
      <c r="B69" s="15"/>
      <c r="C69" s="16"/>
      <c r="D69" s="32" t="s">
        <v>158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0"/>
      <c r="AL69" s="24"/>
      <c r="AM69" s="15"/>
      <c r="AN69" s="53">
        <f t="shared" si="6"/>
        <v>0</v>
      </c>
      <c r="AO69" s="279"/>
      <c r="AP69" s="280"/>
      <c r="AQ69" s="280"/>
      <c r="AR69" s="280"/>
      <c r="AS69" s="280"/>
      <c r="AT69" s="280"/>
      <c r="AU69" s="280"/>
      <c r="AV69" s="280"/>
      <c r="AW69" s="280"/>
      <c r="AX69" s="280"/>
      <c r="AY69" s="280"/>
      <c r="AZ69" s="280"/>
      <c r="BA69" s="280"/>
      <c r="BB69" s="280"/>
      <c r="BC69" s="280"/>
      <c r="BD69" s="280"/>
      <c r="BE69" s="280"/>
      <c r="BF69" s="280"/>
      <c r="BG69" s="280"/>
      <c r="BH69" s="288"/>
      <c r="BI69" s="288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53">
        <f t="shared" si="7"/>
        <v>0</v>
      </c>
      <c r="BU69" s="17"/>
      <c r="BV69" s="25"/>
    </row>
    <row r="70" spans="1:74" ht="15" customHeight="1" x14ac:dyDescent="0.15">
      <c r="A70" s="5"/>
      <c r="B70" s="15"/>
      <c r="C70" s="16"/>
      <c r="D70" s="115" t="s">
        <v>67</v>
      </c>
      <c r="E70" s="115"/>
      <c r="F70" s="115"/>
      <c r="G70" s="115"/>
      <c r="H70" s="115"/>
      <c r="I70" s="115"/>
      <c r="J70" s="115"/>
      <c r="K70" s="16"/>
      <c r="L70" s="2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15" t="s">
        <v>68</v>
      </c>
      <c r="AC70" s="115"/>
      <c r="AD70" s="115"/>
      <c r="AE70" s="115"/>
      <c r="AF70" s="115"/>
      <c r="AG70" s="115"/>
      <c r="AH70" s="115"/>
      <c r="AI70" s="16"/>
      <c r="AJ70" s="17"/>
      <c r="AK70" s="10"/>
      <c r="AL70" s="24"/>
      <c r="AM70" s="15"/>
      <c r="AN70" s="53">
        <f t="shared" si="6"/>
        <v>0</v>
      </c>
      <c r="AO70" s="279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0"/>
      <c r="BD70" s="280"/>
      <c r="BE70" s="280"/>
      <c r="BF70" s="280"/>
      <c r="BG70" s="280"/>
      <c r="BH70" s="288"/>
      <c r="BI70" s="288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53">
        <f t="shared" si="7"/>
        <v>0</v>
      </c>
      <c r="BU70" s="17"/>
      <c r="BV70" s="25"/>
    </row>
    <row r="71" spans="1:74" ht="15" customHeight="1" x14ac:dyDescent="0.15">
      <c r="A71" s="5"/>
      <c r="B71" s="15"/>
      <c r="C71" s="16"/>
      <c r="D71" s="161" t="s">
        <v>47</v>
      </c>
      <c r="E71" s="162"/>
      <c r="F71" s="162"/>
      <c r="G71" s="162"/>
      <c r="H71" s="162"/>
      <c r="I71" s="162"/>
      <c r="J71" s="162"/>
      <c r="K71" s="162"/>
      <c r="L71" s="163"/>
      <c r="M71" s="164" t="s">
        <v>48</v>
      </c>
      <c r="N71" s="165"/>
      <c r="O71" s="164" t="s">
        <v>49</v>
      </c>
      <c r="P71" s="166"/>
      <c r="Q71" s="166"/>
      <c r="R71" s="166"/>
      <c r="S71" s="166"/>
      <c r="T71" s="165"/>
      <c r="U71" s="158" t="s">
        <v>70</v>
      </c>
      <c r="V71" s="159"/>
      <c r="W71" s="158" t="s">
        <v>56</v>
      </c>
      <c r="X71" s="159"/>
      <c r="Y71" s="160" t="s">
        <v>57</v>
      </c>
      <c r="Z71" s="159"/>
      <c r="AA71" s="16"/>
      <c r="AB71" s="161" t="s">
        <v>71</v>
      </c>
      <c r="AC71" s="166"/>
      <c r="AD71" s="166"/>
      <c r="AE71" s="166"/>
      <c r="AF71" s="166"/>
      <c r="AG71" s="166"/>
      <c r="AH71" s="165"/>
      <c r="AI71" s="16"/>
      <c r="AJ71" s="17"/>
      <c r="AK71" s="10"/>
      <c r="AL71" s="24"/>
      <c r="AM71" s="15"/>
      <c r="AN71" s="53">
        <f t="shared" si="6"/>
        <v>0</v>
      </c>
      <c r="AO71" s="279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  <c r="BH71" s="288"/>
      <c r="BI71" s="288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53">
        <f t="shared" si="7"/>
        <v>0</v>
      </c>
      <c r="BU71" s="17"/>
      <c r="BV71" s="25"/>
    </row>
    <row r="72" spans="1:74" ht="15" customHeight="1" x14ac:dyDescent="0.15">
      <c r="A72" s="5"/>
      <c r="B72" s="15"/>
      <c r="C72" s="16"/>
      <c r="D72" s="224" t="str">
        <f>CONCATENATE("素手（体力",X13,"）")</f>
        <v>素手（体力5）</v>
      </c>
      <c r="E72" s="225"/>
      <c r="F72" s="225"/>
      <c r="G72" s="225"/>
      <c r="H72" s="225"/>
      <c r="I72" s="225"/>
      <c r="J72" s="225"/>
      <c r="K72" s="225"/>
      <c r="L72" s="226"/>
      <c r="M72" s="227">
        <f>IF($X$13&lt;7,1,IF($X$13&lt;10,2,3))</f>
        <v>1</v>
      </c>
      <c r="N72" s="228"/>
      <c r="O72" s="227" t="s">
        <v>147</v>
      </c>
      <c r="P72" s="229"/>
      <c r="Q72" s="229"/>
      <c r="R72" s="229"/>
      <c r="S72" s="229"/>
      <c r="T72" s="228"/>
      <c r="U72" s="227" t="s">
        <v>74</v>
      </c>
      <c r="V72" s="228"/>
      <c r="W72" s="227" t="s">
        <v>160</v>
      </c>
      <c r="X72" s="228"/>
      <c r="Y72" s="227" t="s">
        <v>160</v>
      </c>
      <c r="Z72" s="228"/>
      <c r="AA72" s="16"/>
      <c r="AB72" s="147"/>
      <c r="AC72" s="148"/>
      <c r="AD72" s="148"/>
      <c r="AE72" s="148"/>
      <c r="AF72" s="148"/>
      <c r="AG72" s="148"/>
      <c r="AH72" s="149"/>
      <c r="AI72" s="16"/>
      <c r="AJ72" s="17"/>
      <c r="AK72" s="10"/>
      <c r="AL72" s="24"/>
      <c r="AM72" s="15"/>
      <c r="AN72" s="53">
        <f t="shared" si="6"/>
        <v>0</v>
      </c>
      <c r="AO72" s="279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0"/>
      <c r="BD72" s="280"/>
      <c r="BE72" s="280"/>
      <c r="BF72" s="280"/>
      <c r="BG72" s="280"/>
      <c r="BH72" s="288"/>
      <c r="BI72" s="288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53">
        <f t="shared" si="7"/>
        <v>0</v>
      </c>
      <c r="BU72" s="17"/>
      <c r="BV72" s="25"/>
    </row>
    <row r="73" spans="1:74" ht="15" customHeight="1" x14ac:dyDescent="0.15">
      <c r="A73" s="5"/>
      <c r="B73" s="15"/>
      <c r="C73" s="16"/>
      <c r="D73" s="143"/>
      <c r="E73" s="144"/>
      <c r="F73" s="144"/>
      <c r="G73" s="144"/>
      <c r="H73" s="144"/>
      <c r="I73" s="144"/>
      <c r="J73" s="144"/>
      <c r="K73" s="144"/>
      <c r="L73" s="145"/>
      <c r="M73" s="106"/>
      <c r="N73" s="108"/>
      <c r="O73" s="106"/>
      <c r="P73" s="146"/>
      <c r="Q73" s="146"/>
      <c r="R73" s="146"/>
      <c r="S73" s="146"/>
      <c r="T73" s="108"/>
      <c r="U73" s="106"/>
      <c r="V73" s="108"/>
      <c r="W73" s="106"/>
      <c r="X73" s="108"/>
      <c r="Y73" s="106"/>
      <c r="Z73" s="108"/>
      <c r="AA73" s="16"/>
      <c r="AB73" s="147"/>
      <c r="AC73" s="148"/>
      <c r="AD73" s="148"/>
      <c r="AE73" s="148"/>
      <c r="AF73" s="148"/>
      <c r="AG73" s="148"/>
      <c r="AH73" s="149"/>
      <c r="AI73" s="16"/>
      <c r="AJ73" s="17"/>
      <c r="AK73" s="10"/>
      <c r="AL73" s="24"/>
      <c r="AM73" s="15"/>
      <c r="AN73" s="53">
        <f t="shared" si="6"/>
        <v>0</v>
      </c>
      <c r="AO73" s="279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0"/>
      <c r="BD73" s="280"/>
      <c r="BE73" s="280"/>
      <c r="BF73" s="280"/>
      <c r="BG73" s="280"/>
      <c r="BH73" s="288"/>
      <c r="BI73" s="288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53">
        <f t="shared" si="7"/>
        <v>0</v>
      </c>
      <c r="BU73" s="17"/>
      <c r="BV73" s="25"/>
    </row>
    <row r="74" spans="1:74" ht="15" customHeight="1" x14ac:dyDescent="0.15">
      <c r="A74" s="5"/>
      <c r="B74" s="15"/>
      <c r="C74" s="16"/>
      <c r="D74" s="143"/>
      <c r="E74" s="144"/>
      <c r="F74" s="144"/>
      <c r="G74" s="144"/>
      <c r="H74" s="144"/>
      <c r="I74" s="144"/>
      <c r="J74" s="144"/>
      <c r="K74" s="144"/>
      <c r="L74" s="145"/>
      <c r="M74" s="106"/>
      <c r="N74" s="108"/>
      <c r="O74" s="106"/>
      <c r="P74" s="146"/>
      <c r="Q74" s="146"/>
      <c r="R74" s="146"/>
      <c r="S74" s="146"/>
      <c r="T74" s="108"/>
      <c r="U74" s="106"/>
      <c r="V74" s="108"/>
      <c r="W74" s="106"/>
      <c r="X74" s="108"/>
      <c r="Y74" s="106"/>
      <c r="Z74" s="108"/>
      <c r="AA74" s="16"/>
      <c r="AB74" s="147"/>
      <c r="AC74" s="148"/>
      <c r="AD74" s="148"/>
      <c r="AE74" s="148"/>
      <c r="AF74" s="148"/>
      <c r="AG74" s="148"/>
      <c r="AH74" s="149"/>
      <c r="AI74" s="16"/>
      <c r="AJ74" s="17"/>
      <c r="AK74" s="10"/>
      <c r="AL74" s="24"/>
      <c r="AM74" s="15"/>
      <c r="AN74" s="53">
        <f t="shared" si="6"/>
        <v>0</v>
      </c>
      <c r="AO74" s="279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0"/>
      <c r="BD74" s="280"/>
      <c r="BE74" s="280"/>
      <c r="BF74" s="280"/>
      <c r="BG74" s="280"/>
      <c r="BH74" s="288"/>
      <c r="BI74" s="288"/>
      <c r="BJ74" s="289"/>
      <c r="BK74" s="289"/>
      <c r="BL74" s="289"/>
      <c r="BM74" s="289"/>
      <c r="BN74" s="289"/>
      <c r="BO74" s="289"/>
      <c r="BP74" s="289"/>
      <c r="BQ74" s="289"/>
      <c r="BR74" s="289"/>
      <c r="BS74" s="289"/>
      <c r="BT74" s="53">
        <f t="shared" si="7"/>
        <v>0</v>
      </c>
      <c r="BU74" s="17"/>
      <c r="BV74" s="25"/>
    </row>
    <row r="75" spans="1:74" ht="15" customHeight="1" x14ac:dyDescent="0.15">
      <c r="A75" s="5"/>
      <c r="B75" s="15"/>
      <c r="C75" s="16"/>
      <c r="D75" s="143"/>
      <c r="E75" s="144"/>
      <c r="F75" s="144"/>
      <c r="G75" s="144"/>
      <c r="H75" s="144"/>
      <c r="I75" s="144"/>
      <c r="J75" s="144"/>
      <c r="K75" s="144"/>
      <c r="L75" s="145"/>
      <c r="M75" s="106"/>
      <c r="N75" s="108"/>
      <c r="O75" s="106"/>
      <c r="P75" s="146"/>
      <c r="Q75" s="146"/>
      <c r="R75" s="146"/>
      <c r="S75" s="146"/>
      <c r="T75" s="108"/>
      <c r="U75" s="106"/>
      <c r="V75" s="108"/>
      <c r="W75" s="106"/>
      <c r="X75" s="108"/>
      <c r="Y75" s="106"/>
      <c r="Z75" s="108"/>
      <c r="AA75" s="16"/>
      <c r="AB75" s="147"/>
      <c r="AC75" s="148"/>
      <c r="AD75" s="148"/>
      <c r="AE75" s="148"/>
      <c r="AF75" s="148"/>
      <c r="AG75" s="148"/>
      <c r="AH75" s="149"/>
      <c r="AI75" s="16"/>
      <c r="AJ75" s="17"/>
      <c r="AK75" s="10"/>
      <c r="AL75" s="24"/>
      <c r="AM75" s="15"/>
      <c r="AN75" s="53">
        <f t="shared" si="6"/>
        <v>0</v>
      </c>
      <c r="AO75" s="279"/>
      <c r="AP75" s="280"/>
      <c r="AQ75" s="280"/>
      <c r="AR75" s="280"/>
      <c r="AS75" s="280"/>
      <c r="AT75" s="280"/>
      <c r="AU75" s="280"/>
      <c r="AV75" s="280"/>
      <c r="AW75" s="280"/>
      <c r="AX75" s="280"/>
      <c r="AY75" s="280"/>
      <c r="AZ75" s="280"/>
      <c r="BA75" s="280"/>
      <c r="BB75" s="280"/>
      <c r="BC75" s="280"/>
      <c r="BD75" s="280"/>
      <c r="BE75" s="280"/>
      <c r="BF75" s="280"/>
      <c r="BG75" s="280"/>
      <c r="BH75" s="288"/>
      <c r="BI75" s="288"/>
      <c r="BJ75" s="289"/>
      <c r="BK75" s="289"/>
      <c r="BL75" s="289"/>
      <c r="BM75" s="289"/>
      <c r="BN75" s="289"/>
      <c r="BO75" s="289"/>
      <c r="BP75" s="289"/>
      <c r="BQ75" s="289"/>
      <c r="BR75" s="289"/>
      <c r="BS75" s="289"/>
      <c r="BT75" s="53">
        <f t="shared" si="7"/>
        <v>0</v>
      </c>
      <c r="BU75" s="17"/>
      <c r="BV75" s="25"/>
    </row>
    <row r="76" spans="1:74" ht="15" customHeight="1" x14ac:dyDescent="0.15">
      <c r="A76" s="5"/>
      <c r="B76" s="15"/>
      <c r="C76" s="16"/>
      <c r="D76" s="143"/>
      <c r="E76" s="144"/>
      <c r="F76" s="144"/>
      <c r="G76" s="144"/>
      <c r="H76" s="144"/>
      <c r="I76" s="144"/>
      <c r="J76" s="144"/>
      <c r="K76" s="144"/>
      <c r="L76" s="145"/>
      <c r="M76" s="106"/>
      <c r="N76" s="108"/>
      <c r="O76" s="106"/>
      <c r="P76" s="146"/>
      <c r="Q76" s="146"/>
      <c r="R76" s="146"/>
      <c r="S76" s="146"/>
      <c r="T76" s="108"/>
      <c r="U76" s="106"/>
      <c r="V76" s="108"/>
      <c r="W76" s="106"/>
      <c r="X76" s="108"/>
      <c r="Y76" s="106"/>
      <c r="Z76" s="108"/>
      <c r="AA76" s="16"/>
      <c r="AB76" s="147"/>
      <c r="AC76" s="148"/>
      <c r="AD76" s="148"/>
      <c r="AE76" s="148"/>
      <c r="AF76" s="148"/>
      <c r="AG76" s="148"/>
      <c r="AH76" s="149"/>
      <c r="AI76" s="16"/>
      <c r="AJ76" s="17"/>
      <c r="AK76" s="10"/>
      <c r="AL76" s="24"/>
      <c r="AM76" s="15"/>
      <c r="AN76" s="53">
        <f t="shared" si="6"/>
        <v>0</v>
      </c>
      <c r="AO76" s="279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  <c r="BH76" s="288"/>
      <c r="BI76" s="288"/>
      <c r="BJ76" s="289"/>
      <c r="BK76" s="289"/>
      <c r="BL76" s="289"/>
      <c r="BM76" s="289"/>
      <c r="BN76" s="289"/>
      <c r="BO76" s="289"/>
      <c r="BP76" s="289"/>
      <c r="BQ76" s="289"/>
      <c r="BR76" s="289"/>
      <c r="BS76" s="289"/>
      <c r="BT76" s="53">
        <f t="shared" si="7"/>
        <v>0</v>
      </c>
      <c r="BU76" s="17"/>
      <c r="BV76" s="25"/>
    </row>
    <row r="77" spans="1:74" ht="15" customHeight="1" x14ac:dyDescent="0.15">
      <c r="A77" s="5"/>
      <c r="B77" s="15"/>
      <c r="C77" s="16"/>
      <c r="D77" s="143"/>
      <c r="E77" s="144"/>
      <c r="F77" s="144"/>
      <c r="G77" s="144"/>
      <c r="H77" s="144"/>
      <c r="I77" s="144"/>
      <c r="J77" s="144"/>
      <c r="K77" s="144"/>
      <c r="L77" s="145"/>
      <c r="M77" s="106"/>
      <c r="N77" s="108"/>
      <c r="O77" s="106"/>
      <c r="P77" s="146"/>
      <c r="Q77" s="146"/>
      <c r="R77" s="146"/>
      <c r="S77" s="146"/>
      <c r="T77" s="108"/>
      <c r="U77" s="106"/>
      <c r="V77" s="108"/>
      <c r="W77" s="106"/>
      <c r="X77" s="108"/>
      <c r="Y77" s="106"/>
      <c r="Z77" s="108"/>
      <c r="AA77" s="16"/>
      <c r="AB77" s="147"/>
      <c r="AC77" s="148"/>
      <c r="AD77" s="148"/>
      <c r="AE77" s="148"/>
      <c r="AF77" s="148"/>
      <c r="AG77" s="148"/>
      <c r="AH77" s="149"/>
      <c r="AI77" s="16"/>
      <c r="AJ77" s="17"/>
      <c r="AK77" s="10"/>
      <c r="AL77" s="24"/>
      <c r="AM77" s="15"/>
      <c r="AN77" s="53">
        <f t="shared" si="6"/>
        <v>0</v>
      </c>
      <c r="AO77" s="279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0"/>
      <c r="BD77" s="280"/>
      <c r="BE77" s="280"/>
      <c r="BF77" s="280"/>
      <c r="BG77" s="280"/>
      <c r="BH77" s="288"/>
      <c r="BI77" s="288"/>
      <c r="BJ77" s="289"/>
      <c r="BK77" s="289"/>
      <c r="BL77" s="289"/>
      <c r="BM77" s="289"/>
      <c r="BN77" s="289"/>
      <c r="BO77" s="289"/>
      <c r="BP77" s="289"/>
      <c r="BQ77" s="289"/>
      <c r="BR77" s="289"/>
      <c r="BS77" s="289"/>
      <c r="BT77" s="53">
        <f t="shared" si="7"/>
        <v>0</v>
      </c>
      <c r="BU77" s="17"/>
      <c r="BV77" s="25"/>
    </row>
    <row r="78" spans="1:74" ht="15" customHeight="1" x14ac:dyDescent="0.15">
      <c r="A78" s="5"/>
      <c r="B78" s="15"/>
      <c r="C78" s="16"/>
      <c r="D78" s="32" t="s">
        <v>165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0"/>
      <c r="AL78" s="24"/>
      <c r="AM78" s="15"/>
      <c r="AN78" s="53">
        <f t="shared" si="6"/>
        <v>0</v>
      </c>
      <c r="AO78" s="279"/>
      <c r="AP78" s="280"/>
      <c r="AQ78" s="280"/>
      <c r="AR78" s="280"/>
      <c r="AS78" s="280"/>
      <c r="AT78" s="280"/>
      <c r="AU78" s="280"/>
      <c r="AV78" s="280"/>
      <c r="AW78" s="280"/>
      <c r="AX78" s="280"/>
      <c r="AY78" s="280"/>
      <c r="AZ78" s="280"/>
      <c r="BA78" s="280"/>
      <c r="BB78" s="280"/>
      <c r="BC78" s="280"/>
      <c r="BD78" s="280"/>
      <c r="BE78" s="280"/>
      <c r="BF78" s="280"/>
      <c r="BG78" s="280"/>
      <c r="BH78" s="288"/>
      <c r="BI78" s="288"/>
      <c r="BJ78" s="289"/>
      <c r="BK78" s="289"/>
      <c r="BL78" s="289"/>
      <c r="BM78" s="289"/>
      <c r="BN78" s="289"/>
      <c r="BO78" s="289"/>
      <c r="BP78" s="289"/>
      <c r="BQ78" s="289"/>
      <c r="BR78" s="289"/>
      <c r="BS78" s="289"/>
      <c r="BT78" s="53">
        <f t="shared" si="7"/>
        <v>0</v>
      </c>
      <c r="BU78" s="17"/>
      <c r="BV78" s="25"/>
    </row>
    <row r="79" spans="1:74" ht="15" customHeight="1" x14ac:dyDescent="0.15">
      <c r="A79" s="5"/>
      <c r="B79" s="15"/>
      <c r="C79" s="16"/>
      <c r="D79" s="115" t="s">
        <v>151</v>
      </c>
      <c r="E79" s="115"/>
      <c r="F79" s="115"/>
      <c r="G79" s="115"/>
      <c r="H79" s="115"/>
      <c r="I79" s="115"/>
      <c r="J79" s="115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0"/>
      <c r="AL79" s="24"/>
      <c r="AM79" s="15"/>
      <c r="AN79" s="53">
        <f t="shared" si="6"/>
        <v>0</v>
      </c>
      <c r="AO79" s="279"/>
      <c r="AP79" s="280"/>
      <c r="AQ79" s="280"/>
      <c r="AR79" s="280"/>
      <c r="AS79" s="280"/>
      <c r="AT79" s="280"/>
      <c r="AU79" s="280"/>
      <c r="AV79" s="280"/>
      <c r="AW79" s="280"/>
      <c r="AX79" s="280"/>
      <c r="AY79" s="280"/>
      <c r="AZ79" s="280"/>
      <c r="BA79" s="280"/>
      <c r="BB79" s="280"/>
      <c r="BC79" s="280"/>
      <c r="BD79" s="280"/>
      <c r="BE79" s="280"/>
      <c r="BF79" s="280"/>
      <c r="BG79" s="280"/>
      <c r="BH79" s="288"/>
      <c r="BI79" s="288"/>
      <c r="BJ79" s="289"/>
      <c r="BK79" s="289"/>
      <c r="BL79" s="289"/>
      <c r="BM79" s="289"/>
      <c r="BN79" s="289"/>
      <c r="BO79" s="289"/>
      <c r="BP79" s="289"/>
      <c r="BQ79" s="289"/>
      <c r="BR79" s="289"/>
      <c r="BS79" s="289"/>
      <c r="BT79" s="53">
        <f t="shared" si="7"/>
        <v>0</v>
      </c>
      <c r="BU79" s="17"/>
      <c r="BV79" s="25"/>
    </row>
    <row r="80" spans="1:74" ht="15" customHeight="1" x14ac:dyDescent="0.15">
      <c r="A80" s="5"/>
      <c r="B80" s="15"/>
      <c r="C80" s="16"/>
      <c r="D80" s="140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2"/>
      <c r="AI80" s="16"/>
      <c r="AJ80" s="17"/>
      <c r="AK80" s="10"/>
      <c r="AL80" s="24"/>
      <c r="AM80" s="15"/>
      <c r="AN80" s="53">
        <f t="shared" si="6"/>
        <v>0</v>
      </c>
      <c r="AO80" s="279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8"/>
      <c r="BI80" s="288"/>
      <c r="BJ80" s="289"/>
      <c r="BK80" s="289"/>
      <c r="BL80" s="289"/>
      <c r="BM80" s="289"/>
      <c r="BN80" s="289"/>
      <c r="BO80" s="289"/>
      <c r="BP80" s="289"/>
      <c r="BQ80" s="289"/>
      <c r="BR80" s="289"/>
      <c r="BS80" s="289"/>
      <c r="BT80" s="53">
        <f t="shared" si="7"/>
        <v>0</v>
      </c>
      <c r="BU80" s="17"/>
      <c r="BV80" s="25"/>
    </row>
    <row r="81" spans="1:74" ht="15" customHeight="1" x14ac:dyDescent="0.15">
      <c r="A81" s="5"/>
      <c r="B81" s="15"/>
      <c r="C81" s="16"/>
      <c r="D81" s="150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2"/>
      <c r="AI81" s="16"/>
      <c r="AJ81" s="17"/>
      <c r="AK81" s="10"/>
      <c r="AL81" s="24"/>
      <c r="AM81" s="15"/>
      <c r="AN81" s="53">
        <f t="shared" si="6"/>
        <v>0</v>
      </c>
      <c r="AO81" s="279"/>
      <c r="AP81" s="280"/>
      <c r="AQ81" s="280"/>
      <c r="AR81" s="280"/>
      <c r="AS81" s="280"/>
      <c r="AT81" s="280"/>
      <c r="AU81" s="280"/>
      <c r="AV81" s="280"/>
      <c r="AW81" s="280"/>
      <c r="AX81" s="280"/>
      <c r="AY81" s="280"/>
      <c r="AZ81" s="280"/>
      <c r="BA81" s="280"/>
      <c r="BB81" s="280"/>
      <c r="BC81" s="280"/>
      <c r="BD81" s="280"/>
      <c r="BE81" s="280"/>
      <c r="BF81" s="280"/>
      <c r="BG81" s="280"/>
      <c r="BH81" s="288"/>
      <c r="BI81" s="288"/>
      <c r="BJ81" s="289"/>
      <c r="BK81" s="289"/>
      <c r="BL81" s="289"/>
      <c r="BM81" s="289"/>
      <c r="BN81" s="289"/>
      <c r="BO81" s="289"/>
      <c r="BP81" s="289"/>
      <c r="BQ81" s="289"/>
      <c r="BR81" s="289"/>
      <c r="BS81" s="289"/>
      <c r="BT81" s="53">
        <f t="shared" si="7"/>
        <v>0</v>
      </c>
      <c r="BU81" s="17"/>
      <c r="BV81" s="25"/>
    </row>
    <row r="82" spans="1:74" ht="15" customHeight="1" x14ac:dyDescent="0.15">
      <c r="A82" s="5"/>
      <c r="B82" s="15"/>
      <c r="C82" s="16"/>
      <c r="D82" s="150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2"/>
      <c r="AI82" s="16"/>
      <c r="AJ82" s="17"/>
      <c r="AK82" s="21"/>
      <c r="AL82" s="24"/>
      <c r="AM82" s="15"/>
      <c r="AN82" s="53">
        <f t="shared" si="6"/>
        <v>0</v>
      </c>
      <c r="AO82" s="279"/>
      <c r="AP82" s="280"/>
      <c r="AQ82" s="280"/>
      <c r="AR82" s="280"/>
      <c r="AS82" s="280"/>
      <c r="AT82" s="280"/>
      <c r="AU82" s="280"/>
      <c r="AV82" s="280"/>
      <c r="AW82" s="280"/>
      <c r="AX82" s="280"/>
      <c r="AY82" s="280"/>
      <c r="AZ82" s="280"/>
      <c r="BA82" s="280"/>
      <c r="BB82" s="280"/>
      <c r="BC82" s="280"/>
      <c r="BD82" s="280"/>
      <c r="BE82" s="280"/>
      <c r="BF82" s="280"/>
      <c r="BG82" s="280"/>
      <c r="BH82" s="288"/>
      <c r="BI82" s="288"/>
      <c r="BJ82" s="289"/>
      <c r="BK82" s="289"/>
      <c r="BL82" s="289"/>
      <c r="BM82" s="289"/>
      <c r="BN82" s="289"/>
      <c r="BO82" s="289"/>
      <c r="BP82" s="289"/>
      <c r="BQ82" s="289"/>
      <c r="BR82" s="289"/>
      <c r="BS82" s="289"/>
      <c r="BT82" s="53">
        <f t="shared" si="7"/>
        <v>0</v>
      </c>
      <c r="BU82" s="17"/>
      <c r="BV82" s="25"/>
    </row>
    <row r="83" spans="1:74" ht="15" customHeight="1" x14ac:dyDescent="0.15">
      <c r="A83" s="5"/>
      <c r="B83" s="15"/>
      <c r="C83" s="16"/>
      <c r="D83" s="150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  <c r="AI83" s="16"/>
      <c r="AJ83" s="17"/>
      <c r="AK83" s="10"/>
      <c r="AL83" s="24"/>
      <c r="AM83" s="15"/>
      <c r="AN83" s="53">
        <f t="shared" si="6"/>
        <v>0</v>
      </c>
      <c r="AO83" s="279"/>
      <c r="AP83" s="280"/>
      <c r="AQ83" s="280"/>
      <c r="AR83" s="280"/>
      <c r="AS83" s="280"/>
      <c r="AT83" s="280"/>
      <c r="AU83" s="280"/>
      <c r="AV83" s="280"/>
      <c r="AW83" s="280"/>
      <c r="AX83" s="280"/>
      <c r="AY83" s="280"/>
      <c r="AZ83" s="280"/>
      <c r="BA83" s="280"/>
      <c r="BB83" s="280"/>
      <c r="BC83" s="280"/>
      <c r="BD83" s="280"/>
      <c r="BE83" s="280"/>
      <c r="BF83" s="280"/>
      <c r="BG83" s="280"/>
      <c r="BH83" s="288"/>
      <c r="BI83" s="288"/>
      <c r="BJ83" s="289"/>
      <c r="BK83" s="289"/>
      <c r="BL83" s="289"/>
      <c r="BM83" s="289"/>
      <c r="BN83" s="289"/>
      <c r="BO83" s="289"/>
      <c r="BP83" s="289"/>
      <c r="BQ83" s="289"/>
      <c r="BR83" s="289"/>
      <c r="BS83" s="289"/>
      <c r="BT83" s="53">
        <f t="shared" si="7"/>
        <v>0</v>
      </c>
      <c r="BU83" s="17"/>
      <c r="BV83" s="25"/>
    </row>
    <row r="84" spans="1:74" ht="15" customHeight="1" x14ac:dyDescent="0.15">
      <c r="A84" s="5"/>
      <c r="B84" s="15"/>
      <c r="C84" s="16"/>
      <c r="D84" s="150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  <c r="AI84" s="16"/>
      <c r="AJ84" s="17"/>
      <c r="AK84" s="10"/>
      <c r="AL84" s="24"/>
      <c r="AM84" s="15"/>
      <c r="AN84" s="53">
        <f t="shared" si="6"/>
        <v>0</v>
      </c>
      <c r="AO84" s="279"/>
      <c r="AP84" s="280"/>
      <c r="AQ84" s="280"/>
      <c r="AR84" s="280"/>
      <c r="AS84" s="280"/>
      <c r="AT84" s="280"/>
      <c r="AU84" s="280"/>
      <c r="AV84" s="280"/>
      <c r="AW84" s="280"/>
      <c r="AX84" s="280"/>
      <c r="AY84" s="280"/>
      <c r="AZ84" s="280"/>
      <c r="BA84" s="280"/>
      <c r="BB84" s="280"/>
      <c r="BC84" s="280"/>
      <c r="BD84" s="280"/>
      <c r="BE84" s="280"/>
      <c r="BF84" s="280"/>
      <c r="BG84" s="280"/>
      <c r="BH84" s="288"/>
      <c r="BI84" s="288"/>
      <c r="BJ84" s="289"/>
      <c r="BK84" s="289"/>
      <c r="BL84" s="289"/>
      <c r="BM84" s="289"/>
      <c r="BN84" s="289"/>
      <c r="BO84" s="289"/>
      <c r="BP84" s="289"/>
      <c r="BQ84" s="289"/>
      <c r="BR84" s="289"/>
      <c r="BS84" s="289"/>
      <c r="BT84" s="53">
        <f t="shared" si="7"/>
        <v>0</v>
      </c>
      <c r="BU84" s="17"/>
      <c r="BV84" s="25"/>
    </row>
    <row r="85" spans="1:74" ht="15" customHeight="1" x14ac:dyDescent="0.15">
      <c r="A85" s="5"/>
      <c r="B85" s="15"/>
      <c r="C85" s="16"/>
      <c r="D85" s="150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  <c r="AI85" s="16"/>
      <c r="AJ85" s="17"/>
      <c r="AK85" s="10"/>
      <c r="AL85" s="24"/>
      <c r="AM85" s="15"/>
      <c r="AN85" s="53">
        <f t="shared" si="6"/>
        <v>0</v>
      </c>
      <c r="AO85" s="279"/>
      <c r="AP85" s="280"/>
      <c r="AQ85" s="280"/>
      <c r="AR85" s="280"/>
      <c r="AS85" s="280"/>
      <c r="AT85" s="280"/>
      <c r="AU85" s="280"/>
      <c r="AV85" s="280"/>
      <c r="AW85" s="280"/>
      <c r="AX85" s="280"/>
      <c r="AY85" s="280"/>
      <c r="AZ85" s="280"/>
      <c r="BA85" s="280"/>
      <c r="BB85" s="280"/>
      <c r="BC85" s="280"/>
      <c r="BD85" s="280"/>
      <c r="BE85" s="280"/>
      <c r="BF85" s="280"/>
      <c r="BG85" s="280"/>
      <c r="BH85" s="288"/>
      <c r="BI85" s="288"/>
      <c r="BJ85" s="289"/>
      <c r="BK85" s="289"/>
      <c r="BL85" s="289"/>
      <c r="BM85" s="289"/>
      <c r="BN85" s="289"/>
      <c r="BO85" s="289"/>
      <c r="BP85" s="289"/>
      <c r="BQ85" s="289"/>
      <c r="BR85" s="289"/>
      <c r="BS85" s="289"/>
      <c r="BT85" s="53">
        <f t="shared" si="7"/>
        <v>0</v>
      </c>
      <c r="BU85" s="17"/>
      <c r="BV85" s="25"/>
    </row>
    <row r="86" spans="1:74" ht="15" customHeight="1" x14ac:dyDescent="0.15">
      <c r="A86" s="5"/>
      <c r="B86" s="15"/>
      <c r="C86" s="16"/>
      <c r="D86" s="150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  <c r="AI86" s="16"/>
      <c r="AJ86" s="17"/>
      <c r="AK86" s="10"/>
      <c r="AL86" s="24"/>
      <c r="AM86" s="15"/>
      <c r="AN86" s="53">
        <f t="shared" si="6"/>
        <v>0</v>
      </c>
      <c r="AO86" s="279"/>
      <c r="AP86" s="280"/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  <c r="BG86" s="280"/>
      <c r="BH86" s="288"/>
      <c r="BI86" s="288"/>
      <c r="BJ86" s="289"/>
      <c r="BK86" s="289"/>
      <c r="BL86" s="289"/>
      <c r="BM86" s="289"/>
      <c r="BN86" s="289"/>
      <c r="BO86" s="289"/>
      <c r="BP86" s="289"/>
      <c r="BQ86" s="289"/>
      <c r="BR86" s="289"/>
      <c r="BS86" s="289"/>
      <c r="BT86" s="53">
        <f t="shared" si="7"/>
        <v>0</v>
      </c>
      <c r="BU86" s="17"/>
      <c r="BV86" s="25"/>
    </row>
    <row r="87" spans="1:74" ht="15" customHeight="1" x14ac:dyDescent="0.15">
      <c r="A87" s="5"/>
      <c r="B87" s="15"/>
      <c r="C87" s="16"/>
      <c r="D87" s="150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2"/>
      <c r="AI87" s="16"/>
      <c r="AJ87" s="17"/>
      <c r="AK87" s="10"/>
      <c r="AL87" s="24"/>
      <c r="AM87" s="15"/>
      <c r="AN87" s="53">
        <f t="shared" si="6"/>
        <v>0</v>
      </c>
      <c r="AO87" s="279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  <c r="BG87" s="280"/>
      <c r="BH87" s="288"/>
      <c r="BI87" s="288"/>
      <c r="BJ87" s="289"/>
      <c r="BK87" s="289"/>
      <c r="BL87" s="289"/>
      <c r="BM87" s="289"/>
      <c r="BN87" s="289"/>
      <c r="BO87" s="289"/>
      <c r="BP87" s="289"/>
      <c r="BQ87" s="289"/>
      <c r="BR87" s="289"/>
      <c r="BS87" s="289"/>
      <c r="BT87" s="53">
        <f t="shared" si="7"/>
        <v>0</v>
      </c>
      <c r="BU87" s="17"/>
      <c r="BV87" s="25"/>
    </row>
    <row r="88" spans="1:74" ht="15" customHeight="1" x14ac:dyDescent="0.15">
      <c r="A88" s="5"/>
      <c r="B88" s="15"/>
      <c r="C88" s="16"/>
      <c r="D88" s="150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2"/>
      <c r="AI88" s="16"/>
      <c r="AJ88" s="17"/>
      <c r="AK88" s="10"/>
      <c r="AL88" s="24"/>
      <c r="AM88" s="15"/>
      <c r="AN88" s="53">
        <f t="shared" si="6"/>
        <v>0</v>
      </c>
      <c r="AO88" s="279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280"/>
      <c r="BH88" s="288"/>
      <c r="BI88" s="288"/>
      <c r="BJ88" s="289"/>
      <c r="BK88" s="289"/>
      <c r="BL88" s="289"/>
      <c r="BM88" s="289"/>
      <c r="BN88" s="289"/>
      <c r="BO88" s="289"/>
      <c r="BP88" s="289"/>
      <c r="BQ88" s="289"/>
      <c r="BR88" s="289"/>
      <c r="BS88" s="289"/>
      <c r="BT88" s="53">
        <f t="shared" si="7"/>
        <v>0</v>
      </c>
      <c r="BU88" s="17"/>
      <c r="BV88" s="25"/>
    </row>
    <row r="89" spans="1:74" ht="15" customHeight="1" x14ac:dyDescent="0.15">
      <c r="A89" s="5"/>
      <c r="B89" s="15"/>
      <c r="C89" s="16"/>
      <c r="D89" s="150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2"/>
      <c r="AI89" s="16"/>
      <c r="AJ89" s="17"/>
      <c r="AK89" s="10"/>
      <c r="AL89" s="24"/>
      <c r="AM89" s="15"/>
      <c r="AN89" s="53">
        <f t="shared" si="6"/>
        <v>0</v>
      </c>
      <c r="AO89" s="279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  <c r="BH89" s="288"/>
      <c r="BI89" s="288"/>
      <c r="BJ89" s="289"/>
      <c r="BK89" s="289"/>
      <c r="BL89" s="289"/>
      <c r="BM89" s="289"/>
      <c r="BN89" s="289"/>
      <c r="BO89" s="289"/>
      <c r="BP89" s="289"/>
      <c r="BQ89" s="289"/>
      <c r="BR89" s="289"/>
      <c r="BS89" s="289"/>
      <c r="BT89" s="53">
        <f t="shared" si="7"/>
        <v>0</v>
      </c>
      <c r="BU89" s="17"/>
      <c r="BV89" s="25"/>
    </row>
    <row r="90" spans="1:74" ht="15" customHeight="1" x14ac:dyDescent="0.15">
      <c r="A90" s="5"/>
      <c r="B90" s="15"/>
      <c r="C90" s="16"/>
      <c r="D90" s="150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2"/>
      <c r="AI90" s="16"/>
      <c r="AJ90" s="17"/>
      <c r="AK90" s="10"/>
      <c r="AL90" s="24"/>
      <c r="AM90" s="15"/>
      <c r="AN90" s="53">
        <f t="shared" si="6"/>
        <v>0</v>
      </c>
      <c r="AO90" s="279"/>
      <c r="AP90" s="280"/>
      <c r="AQ90" s="280"/>
      <c r="AR90" s="280"/>
      <c r="AS90" s="280"/>
      <c r="AT90" s="280"/>
      <c r="AU90" s="280"/>
      <c r="AV90" s="280"/>
      <c r="AW90" s="280"/>
      <c r="AX90" s="280"/>
      <c r="AY90" s="280"/>
      <c r="AZ90" s="280"/>
      <c r="BA90" s="280"/>
      <c r="BB90" s="280"/>
      <c r="BC90" s="280"/>
      <c r="BD90" s="280"/>
      <c r="BE90" s="280"/>
      <c r="BF90" s="280"/>
      <c r="BG90" s="280"/>
      <c r="BH90" s="288"/>
      <c r="BI90" s="288"/>
      <c r="BJ90" s="289"/>
      <c r="BK90" s="289"/>
      <c r="BL90" s="289"/>
      <c r="BM90" s="289"/>
      <c r="BN90" s="289"/>
      <c r="BO90" s="289"/>
      <c r="BP90" s="289"/>
      <c r="BQ90" s="289"/>
      <c r="BR90" s="289"/>
      <c r="BS90" s="289"/>
      <c r="BT90" s="53">
        <f t="shared" si="7"/>
        <v>0</v>
      </c>
      <c r="BU90" s="17"/>
      <c r="BV90" s="25"/>
    </row>
    <row r="91" spans="1:74" ht="15" customHeight="1" x14ac:dyDescent="0.15">
      <c r="A91" s="5"/>
      <c r="B91" s="15"/>
      <c r="C91" s="16"/>
      <c r="D91" s="150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2"/>
      <c r="AI91" s="16"/>
      <c r="AJ91" s="17"/>
      <c r="AK91" s="10"/>
      <c r="AL91" s="24"/>
      <c r="AM91" s="15"/>
      <c r="AN91" s="53">
        <f t="shared" si="6"/>
        <v>0</v>
      </c>
      <c r="AO91" s="279"/>
      <c r="AP91" s="280"/>
      <c r="AQ91" s="280"/>
      <c r="AR91" s="280"/>
      <c r="AS91" s="280"/>
      <c r="AT91" s="280"/>
      <c r="AU91" s="280"/>
      <c r="AV91" s="280"/>
      <c r="AW91" s="280"/>
      <c r="AX91" s="280"/>
      <c r="AY91" s="280"/>
      <c r="AZ91" s="280"/>
      <c r="BA91" s="280"/>
      <c r="BB91" s="280"/>
      <c r="BC91" s="280"/>
      <c r="BD91" s="280"/>
      <c r="BE91" s="280"/>
      <c r="BF91" s="280"/>
      <c r="BG91" s="280"/>
      <c r="BH91" s="288"/>
      <c r="BI91" s="288"/>
      <c r="BJ91" s="289"/>
      <c r="BK91" s="289"/>
      <c r="BL91" s="289"/>
      <c r="BM91" s="289"/>
      <c r="BN91" s="289"/>
      <c r="BO91" s="289"/>
      <c r="BP91" s="289"/>
      <c r="BQ91" s="289"/>
      <c r="BR91" s="289"/>
      <c r="BS91" s="289"/>
      <c r="BT91" s="53">
        <f t="shared" si="7"/>
        <v>0</v>
      </c>
      <c r="BU91" s="17"/>
      <c r="BV91" s="25"/>
    </row>
    <row r="92" spans="1:74" ht="15" customHeight="1" x14ac:dyDescent="0.15">
      <c r="A92" s="5"/>
      <c r="B92" s="15"/>
      <c r="C92" s="16"/>
      <c r="D92" s="150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2"/>
      <c r="AI92" s="16"/>
      <c r="AJ92" s="17"/>
      <c r="AK92" s="10"/>
      <c r="AL92" s="24"/>
      <c r="AM92" s="15"/>
      <c r="AN92" s="53">
        <f t="shared" si="6"/>
        <v>0</v>
      </c>
      <c r="AO92" s="279"/>
      <c r="AP92" s="280"/>
      <c r="AQ92" s="280"/>
      <c r="AR92" s="280"/>
      <c r="AS92" s="280"/>
      <c r="AT92" s="280"/>
      <c r="AU92" s="280"/>
      <c r="AV92" s="280"/>
      <c r="AW92" s="280"/>
      <c r="AX92" s="280"/>
      <c r="AY92" s="280"/>
      <c r="AZ92" s="280"/>
      <c r="BA92" s="280"/>
      <c r="BB92" s="280"/>
      <c r="BC92" s="280"/>
      <c r="BD92" s="280"/>
      <c r="BE92" s="280"/>
      <c r="BF92" s="280"/>
      <c r="BG92" s="280"/>
      <c r="BH92" s="288"/>
      <c r="BI92" s="288"/>
      <c r="BJ92" s="289"/>
      <c r="BK92" s="289"/>
      <c r="BL92" s="289"/>
      <c r="BM92" s="289"/>
      <c r="BN92" s="289"/>
      <c r="BO92" s="289"/>
      <c r="BP92" s="289"/>
      <c r="BQ92" s="289"/>
      <c r="BR92" s="289"/>
      <c r="BS92" s="289"/>
      <c r="BT92" s="53">
        <f t="shared" si="7"/>
        <v>0</v>
      </c>
      <c r="BU92" s="17"/>
      <c r="BV92" s="25"/>
    </row>
    <row r="93" spans="1:74" ht="15" customHeight="1" x14ac:dyDescent="0.15">
      <c r="A93" s="5"/>
      <c r="B93" s="15"/>
      <c r="C93" s="16"/>
      <c r="D93" s="154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6"/>
      <c r="AI93" s="16"/>
      <c r="AJ93" s="17"/>
      <c r="AK93" s="10"/>
      <c r="AL93" s="24"/>
      <c r="AM93" s="15"/>
      <c r="AN93" s="53">
        <f t="shared" si="6"/>
        <v>0</v>
      </c>
      <c r="AO93" s="279"/>
      <c r="AP93" s="280"/>
      <c r="AQ93" s="280"/>
      <c r="AR93" s="280"/>
      <c r="AS93" s="280"/>
      <c r="AT93" s="280"/>
      <c r="AU93" s="280"/>
      <c r="AV93" s="280"/>
      <c r="AW93" s="280"/>
      <c r="AX93" s="280"/>
      <c r="AY93" s="280"/>
      <c r="AZ93" s="280"/>
      <c r="BA93" s="280"/>
      <c r="BB93" s="280"/>
      <c r="BC93" s="280"/>
      <c r="BD93" s="280"/>
      <c r="BE93" s="280"/>
      <c r="BF93" s="280"/>
      <c r="BG93" s="280"/>
      <c r="BH93" s="288"/>
      <c r="BI93" s="288"/>
      <c r="BJ93" s="289"/>
      <c r="BK93" s="289"/>
      <c r="BL93" s="289"/>
      <c r="BM93" s="289"/>
      <c r="BN93" s="289"/>
      <c r="BO93" s="289"/>
      <c r="BP93" s="289"/>
      <c r="BQ93" s="289"/>
      <c r="BR93" s="289"/>
      <c r="BS93" s="289"/>
      <c r="BT93" s="53">
        <f t="shared" si="7"/>
        <v>0</v>
      </c>
      <c r="BU93" s="17"/>
      <c r="BV93" s="25"/>
    </row>
    <row r="94" spans="1:74" ht="15" customHeight="1" x14ac:dyDescent="0.15">
      <c r="A94" s="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0"/>
      <c r="AL94" s="24"/>
      <c r="AM94" s="15"/>
      <c r="AN94" s="53">
        <f t="shared" si="6"/>
        <v>0</v>
      </c>
      <c r="AO94" s="279"/>
      <c r="AP94" s="280"/>
      <c r="AQ94" s="280"/>
      <c r="AR94" s="280"/>
      <c r="AS94" s="280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  <c r="BH94" s="288"/>
      <c r="BI94" s="288"/>
      <c r="BJ94" s="289"/>
      <c r="BK94" s="289"/>
      <c r="BL94" s="289"/>
      <c r="BM94" s="289"/>
      <c r="BN94" s="289"/>
      <c r="BO94" s="289"/>
      <c r="BP94" s="289"/>
      <c r="BQ94" s="289"/>
      <c r="BR94" s="289"/>
      <c r="BS94" s="289"/>
      <c r="BT94" s="53">
        <f t="shared" si="7"/>
        <v>0</v>
      </c>
      <c r="BU94" s="17"/>
      <c r="BV94" s="25"/>
    </row>
    <row r="95" spans="1:74" ht="15" customHeight="1" x14ac:dyDescent="0.15">
      <c r="A95" s="5"/>
      <c r="B95" s="15"/>
      <c r="C95" s="16"/>
      <c r="D95" s="153" t="s">
        <v>154</v>
      </c>
      <c r="E95" s="153"/>
      <c r="F95" s="153"/>
      <c r="G95" s="153"/>
      <c r="H95" s="153"/>
      <c r="I95" s="153"/>
      <c r="J95" s="153"/>
      <c r="K95" s="16"/>
      <c r="L95" s="16"/>
      <c r="M95" s="16"/>
      <c r="N95" s="16"/>
      <c r="O95" s="16"/>
      <c r="P95" s="16"/>
      <c r="Q95" s="16"/>
      <c r="R95" s="16"/>
      <c r="S95" s="16"/>
      <c r="T95" s="153" t="s">
        <v>155</v>
      </c>
      <c r="U95" s="153"/>
      <c r="V95" s="153"/>
      <c r="W95" s="153"/>
      <c r="X95" s="153"/>
      <c r="Y95" s="153"/>
      <c r="Z95" s="153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0"/>
      <c r="AL95" s="24"/>
      <c r="AM95" s="15"/>
      <c r="AN95" s="53">
        <f t="shared" si="6"/>
        <v>0</v>
      </c>
      <c r="AO95" s="279"/>
      <c r="AP95" s="280"/>
      <c r="AQ95" s="280"/>
      <c r="AR95" s="280"/>
      <c r="AS95" s="280"/>
      <c r="AT95" s="280"/>
      <c r="AU95" s="280"/>
      <c r="AV95" s="280"/>
      <c r="AW95" s="280"/>
      <c r="AX95" s="280"/>
      <c r="AY95" s="280"/>
      <c r="AZ95" s="280"/>
      <c r="BA95" s="280"/>
      <c r="BB95" s="280"/>
      <c r="BC95" s="280"/>
      <c r="BD95" s="280"/>
      <c r="BE95" s="280"/>
      <c r="BF95" s="280"/>
      <c r="BG95" s="280"/>
      <c r="BH95" s="288"/>
      <c r="BI95" s="288"/>
      <c r="BJ95" s="289"/>
      <c r="BK95" s="289"/>
      <c r="BL95" s="289"/>
      <c r="BM95" s="289"/>
      <c r="BN95" s="289"/>
      <c r="BO95" s="289"/>
      <c r="BP95" s="289"/>
      <c r="BQ95" s="289"/>
      <c r="BR95" s="289"/>
      <c r="BS95" s="289"/>
      <c r="BT95" s="53">
        <f t="shared" si="7"/>
        <v>0</v>
      </c>
      <c r="BU95" s="17"/>
      <c r="BV95" s="25"/>
    </row>
    <row r="96" spans="1:74" ht="15" customHeight="1" x14ac:dyDescent="0.15">
      <c r="A96" s="5"/>
      <c r="B96" s="15"/>
      <c r="C96" s="16"/>
      <c r="D96" s="140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2"/>
      <c r="S96" s="16"/>
      <c r="T96" s="140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2"/>
      <c r="AI96" s="16"/>
      <c r="AJ96" s="17"/>
      <c r="AK96" s="10"/>
      <c r="AL96" s="24"/>
      <c r="AM96" s="15"/>
      <c r="AN96" s="53">
        <f t="shared" si="6"/>
        <v>0</v>
      </c>
      <c r="AO96" s="279"/>
      <c r="AP96" s="280"/>
      <c r="AQ96" s="280"/>
      <c r="AR96" s="280"/>
      <c r="AS96" s="280"/>
      <c r="AT96" s="280"/>
      <c r="AU96" s="280"/>
      <c r="AV96" s="280"/>
      <c r="AW96" s="280"/>
      <c r="AX96" s="280"/>
      <c r="AY96" s="280"/>
      <c r="AZ96" s="280"/>
      <c r="BA96" s="280"/>
      <c r="BB96" s="280"/>
      <c r="BC96" s="280"/>
      <c r="BD96" s="280"/>
      <c r="BE96" s="280"/>
      <c r="BF96" s="280"/>
      <c r="BG96" s="280"/>
      <c r="BH96" s="288"/>
      <c r="BI96" s="288"/>
      <c r="BJ96" s="289"/>
      <c r="BK96" s="289"/>
      <c r="BL96" s="289"/>
      <c r="BM96" s="289"/>
      <c r="BN96" s="289"/>
      <c r="BO96" s="289"/>
      <c r="BP96" s="289"/>
      <c r="BQ96" s="289"/>
      <c r="BR96" s="289"/>
      <c r="BS96" s="289"/>
      <c r="BT96" s="53">
        <f t="shared" si="7"/>
        <v>0</v>
      </c>
      <c r="BU96" s="17"/>
      <c r="BV96" s="25"/>
    </row>
    <row r="97" spans="1:74" ht="15" customHeight="1" x14ac:dyDescent="0.15">
      <c r="A97" s="5"/>
      <c r="B97" s="15"/>
      <c r="C97" s="16"/>
      <c r="D97" s="150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2"/>
      <c r="S97" s="16"/>
      <c r="T97" s="150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2"/>
      <c r="AI97" s="16"/>
      <c r="AJ97" s="17"/>
      <c r="AK97" s="10"/>
      <c r="AL97" s="24"/>
      <c r="AM97" s="15"/>
      <c r="AN97" s="53">
        <f t="shared" si="6"/>
        <v>0</v>
      </c>
      <c r="AO97" s="279"/>
      <c r="AP97" s="280"/>
      <c r="AQ97" s="280"/>
      <c r="AR97" s="280"/>
      <c r="AS97" s="280"/>
      <c r="AT97" s="280"/>
      <c r="AU97" s="280"/>
      <c r="AV97" s="280"/>
      <c r="AW97" s="280"/>
      <c r="AX97" s="280"/>
      <c r="AY97" s="280"/>
      <c r="AZ97" s="280"/>
      <c r="BA97" s="280"/>
      <c r="BB97" s="280"/>
      <c r="BC97" s="280"/>
      <c r="BD97" s="280"/>
      <c r="BE97" s="280"/>
      <c r="BF97" s="280"/>
      <c r="BG97" s="280"/>
      <c r="BH97" s="288"/>
      <c r="BI97" s="288"/>
      <c r="BJ97" s="289"/>
      <c r="BK97" s="289"/>
      <c r="BL97" s="289"/>
      <c r="BM97" s="289"/>
      <c r="BN97" s="289"/>
      <c r="BO97" s="289"/>
      <c r="BP97" s="289"/>
      <c r="BQ97" s="289"/>
      <c r="BR97" s="289"/>
      <c r="BS97" s="289"/>
      <c r="BT97" s="53">
        <f t="shared" si="7"/>
        <v>0</v>
      </c>
      <c r="BU97" s="17"/>
      <c r="BV97" s="25"/>
    </row>
    <row r="98" spans="1:74" ht="15" customHeight="1" x14ac:dyDescent="0.15">
      <c r="A98" s="5"/>
      <c r="B98" s="15"/>
      <c r="C98" s="16"/>
      <c r="D98" s="150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2"/>
      <c r="S98" s="16"/>
      <c r="T98" s="150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2"/>
      <c r="AI98" s="16"/>
      <c r="AJ98" s="17"/>
      <c r="AK98" s="10"/>
      <c r="AL98" s="24"/>
      <c r="AM98" s="15"/>
      <c r="AN98" s="53">
        <f t="shared" si="6"/>
        <v>0</v>
      </c>
      <c r="AO98" s="279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  <c r="BH98" s="288"/>
      <c r="BI98" s="288"/>
      <c r="BJ98" s="289"/>
      <c r="BK98" s="289"/>
      <c r="BL98" s="289"/>
      <c r="BM98" s="289"/>
      <c r="BN98" s="289"/>
      <c r="BO98" s="289"/>
      <c r="BP98" s="289"/>
      <c r="BQ98" s="289"/>
      <c r="BR98" s="289"/>
      <c r="BS98" s="289"/>
      <c r="BT98" s="53">
        <f t="shared" si="7"/>
        <v>0</v>
      </c>
      <c r="BU98" s="17"/>
      <c r="BV98" s="25"/>
    </row>
    <row r="99" spans="1:74" ht="15" customHeight="1" x14ac:dyDescent="0.15">
      <c r="A99" s="5"/>
      <c r="B99" s="15"/>
      <c r="C99" s="16"/>
      <c r="D99" s="150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2"/>
      <c r="S99" s="16"/>
      <c r="T99" s="150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2"/>
      <c r="AI99" s="16"/>
      <c r="AJ99" s="17"/>
      <c r="AK99" s="10"/>
      <c r="AL99" s="24"/>
      <c r="AM99" s="15"/>
      <c r="AN99" s="53">
        <f t="shared" si="6"/>
        <v>0</v>
      </c>
      <c r="AO99" s="279"/>
      <c r="AP99" s="280"/>
      <c r="AQ99" s="280"/>
      <c r="AR99" s="280"/>
      <c r="AS99" s="280"/>
      <c r="AT99" s="280"/>
      <c r="AU99" s="280"/>
      <c r="AV99" s="280"/>
      <c r="AW99" s="280"/>
      <c r="AX99" s="280"/>
      <c r="AY99" s="280"/>
      <c r="AZ99" s="280"/>
      <c r="BA99" s="280"/>
      <c r="BB99" s="280"/>
      <c r="BC99" s="280"/>
      <c r="BD99" s="280"/>
      <c r="BE99" s="280"/>
      <c r="BF99" s="280"/>
      <c r="BG99" s="280"/>
      <c r="BH99" s="288"/>
      <c r="BI99" s="288"/>
      <c r="BJ99" s="289"/>
      <c r="BK99" s="289"/>
      <c r="BL99" s="289"/>
      <c r="BM99" s="289"/>
      <c r="BN99" s="289"/>
      <c r="BO99" s="289"/>
      <c r="BP99" s="289"/>
      <c r="BQ99" s="289"/>
      <c r="BR99" s="289"/>
      <c r="BS99" s="289"/>
      <c r="BT99" s="53">
        <f t="shared" si="7"/>
        <v>0</v>
      </c>
      <c r="BU99" s="17"/>
      <c r="BV99" s="25"/>
    </row>
    <row r="100" spans="1:74" ht="15" customHeight="1" thickBot="1" x14ac:dyDescent="0.2">
      <c r="A100" s="5"/>
      <c r="B100" s="15"/>
      <c r="C100" s="16"/>
      <c r="D100" s="150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2"/>
      <c r="S100" s="16"/>
      <c r="T100" s="150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2"/>
      <c r="AI100" s="16"/>
      <c r="AJ100" s="17"/>
      <c r="AK100" s="10"/>
      <c r="AL100" s="24"/>
      <c r="AM100" s="15"/>
      <c r="AN100" s="53">
        <f t="shared" si="6"/>
        <v>0</v>
      </c>
      <c r="AO100" s="279"/>
      <c r="AP100" s="280"/>
      <c r="AQ100" s="280"/>
      <c r="AR100" s="280"/>
      <c r="AS100" s="280"/>
      <c r="AT100" s="280"/>
      <c r="AU100" s="280"/>
      <c r="AV100" s="280"/>
      <c r="AW100" s="280"/>
      <c r="AX100" s="280"/>
      <c r="AY100" s="280"/>
      <c r="AZ100" s="299"/>
      <c r="BA100" s="299"/>
      <c r="BB100" s="280"/>
      <c r="BC100" s="280"/>
      <c r="BD100" s="280"/>
      <c r="BE100" s="280"/>
      <c r="BF100" s="280"/>
      <c r="BG100" s="299"/>
      <c r="BH100" s="300"/>
      <c r="BI100" s="300"/>
      <c r="BJ100" s="289"/>
      <c r="BK100" s="289"/>
      <c r="BL100" s="289"/>
      <c r="BM100" s="289"/>
      <c r="BN100" s="289"/>
      <c r="BO100" s="301"/>
      <c r="BP100" s="301"/>
      <c r="BQ100" s="301"/>
      <c r="BR100" s="289"/>
      <c r="BS100" s="289"/>
      <c r="BT100" s="53">
        <f t="shared" si="7"/>
        <v>0</v>
      </c>
      <c r="BU100" s="17"/>
      <c r="BV100" s="25"/>
    </row>
    <row r="101" spans="1:74" ht="15" customHeight="1" thickBot="1" x14ac:dyDescent="0.2">
      <c r="A101" s="5"/>
      <c r="B101" s="15"/>
      <c r="C101" s="16"/>
      <c r="D101" s="150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2"/>
      <c r="S101" s="16"/>
      <c r="T101" s="150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2"/>
      <c r="AI101" s="16"/>
      <c r="AJ101" s="17"/>
      <c r="AK101" s="10"/>
      <c r="AL101" s="24"/>
      <c r="AM101" s="15"/>
      <c r="AN101" s="16"/>
      <c r="AO101" s="293" t="s">
        <v>245</v>
      </c>
      <c r="AP101" s="293"/>
      <c r="AQ101" s="293"/>
      <c r="AR101" s="293"/>
      <c r="AS101" s="293"/>
      <c r="AT101" s="16"/>
      <c r="AU101" s="294" t="s">
        <v>247</v>
      </c>
      <c r="AV101" s="295"/>
      <c r="AW101" s="295"/>
      <c r="AX101" s="295"/>
      <c r="AY101" s="295"/>
      <c r="AZ101" s="216">
        <f>SUM(BA67:BB100)</f>
        <v>0</v>
      </c>
      <c r="BA101" s="218"/>
      <c r="BB101" s="16"/>
      <c r="BC101" s="294" t="s">
        <v>248</v>
      </c>
      <c r="BD101" s="294"/>
      <c r="BE101" s="294"/>
      <c r="BF101" s="294"/>
      <c r="BG101" s="296">
        <f>SUM(BC67:BE100)</f>
        <v>0</v>
      </c>
      <c r="BH101" s="297"/>
      <c r="BI101" s="298"/>
      <c r="BJ101" s="16"/>
      <c r="BK101" s="294" t="s">
        <v>249</v>
      </c>
      <c r="BL101" s="294"/>
      <c r="BM101" s="294"/>
      <c r="BN101" s="294"/>
      <c r="BO101" s="296">
        <f>SUM(BT67:BT100)</f>
        <v>0</v>
      </c>
      <c r="BP101" s="297"/>
      <c r="BQ101" s="298"/>
      <c r="BR101" s="16"/>
      <c r="BS101" s="16"/>
      <c r="BT101" s="16"/>
      <c r="BU101" s="17"/>
      <c r="BV101" s="25"/>
    </row>
    <row r="102" spans="1:74" ht="15" customHeight="1" x14ac:dyDescent="0.15">
      <c r="A102" s="5"/>
      <c r="B102" s="15"/>
      <c r="C102" s="16"/>
      <c r="D102" s="150"/>
      <c r="E102" s="151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2"/>
      <c r="S102" s="16"/>
      <c r="T102" s="150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2"/>
      <c r="AI102" s="16"/>
      <c r="AJ102" s="17"/>
      <c r="AK102" s="10"/>
      <c r="AL102" s="24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7"/>
      <c r="BV102" s="25"/>
    </row>
    <row r="103" spans="1:74" ht="15" customHeight="1" x14ac:dyDescent="0.15">
      <c r="A103" s="5"/>
      <c r="B103" s="15"/>
      <c r="C103" s="16"/>
      <c r="D103" s="150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2"/>
      <c r="S103" s="16"/>
      <c r="T103" s="150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2"/>
      <c r="AI103" s="16"/>
      <c r="AJ103" s="17"/>
      <c r="AK103" s="10"/>
      <c r="AL103" s="24"/>
      <c r="AM103" s="15"/>
      <c r="AN103" s="16"/>
      <c r="AO103" s="115" t="s">
        <v>109</v>
      </c>
      <c r="AP103" s="115"/>
      <c r="AQ103" s="115"/>
      <c r="AR103" s="115"/>
      <c r="AS103" s="115"/>
      <c r="AT103" s="115"/>
      <c r="AU103" s="115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7"/>
      <c r="BV103" s="25"/>
    </row>
    <row r="104" spans="1:74" ht="15" customHeight="1" x14ac:dyDescent="0.15">
      <c r="A104" s="5"/>
      <c r="B104" s="15"/>
      <c r="C104" s="16"/>
      <c r="D104" s="150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2"/>
      <c r="S104" s="16"/>
      <c r="T104" s="150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2"/>
      <c r="AI104" s="16"/>
      <c r="AJ104" s="17"/>
      <c r="AK104" s="10"/>
      <c r="AL104" s="24"/>
      <c r="AM104" s="15"/>
      <c r="AN104" s="16"/>
      <c r="AO104" s="179"/>
      <c r="AP104" s="180"/>
      <c r="AQ104" s="180"/>
      <c r="AR104" s="180"/>
      <c r="AS104" s="180"/>
      <c r="AT104" s="180"/>
      <c r="AU104" s="180"/>
      <c r="AV104" s="180"/>
      <c r="AW104" s="180"/>
      <c r="AX104" s="180"/>
      <c r="AY104" s="180"/>
      <c r="AZ104" s="180"/>
      <c r="BA104" s="180"/>
      <c r="BB104" s="180"/>
      <c r="BC104" s="180"/>
      <c r="BD104" s="180"/>
      <c r="BE104" s="180"/>
      <c r="BF104" s="180"/>
      <c r="BG104" s="180"/>
      <c r="BH104" s="180"/>
      <c r="BI104" s="180"/>
      <c r="BJ104" s="180"/>
      <c r="BK104" s="180"/>
      <c r="BL104" s="180"/>
      <c r="BM104" s="180"/>
      <c r="BN104" s="180"/>
      <c r="BO104" s="180"/>
      <c r="BP104" s="180"/>
      <c r="BQ104" s="180"/>
      <c r="BR104" s="180"/>
      <c r="BS104" s="181"/>
      <c r="BT104" s="16"/>
      <c r="BU104" s="17"/>
      <c r="BV104" s="25"/>
    </row>
    <row r="105" spans="1:74" ht="15" customHeight="1" x14ac:dyDescent="0.15">
      <c r="A105" s="5"/>
      <c r="B105" s="15"/>
      <c r="C105" s="16"/>
      <c r="D105" s="150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2"/>
      <c r="S105" s="16"/>
      <c r="T105" s="150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2"/>
      <c r="AI105" s="16"/>
      <c r="AJ105" s="17"/>
      <c r="AK105" s="10"/>
      <c r="AL105" s="24"/>
      <c r="AM105" s="15"/>
      <c r="AN105" s="16"/>
      <c r="AO105" s="167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9"/>
      <c r="BT105" s="16"/>
      <c r="BU105" s="17"/>
      <c r="BV105" s="25"/>
    </row>
    <row r="106" spans="1:74" ht="15" customHeight="1" x14ac:dyDescent="0.15">
      <c r="A106" s="5"/>
      <c r="B106" s="15"/>
      <c r="C106" s="16"/>
      <c r="D106" s="150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2"/>
      <c r="S106" s="16"/>
      <c r="T106" s="150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2"/>
      <c r="AI106" s="16"/>
      <c r="AJ106" s="17"/>
      <c r="AK106" s="10"/>
      <c r="AL106" s="24"/>
      <c r="AM106" s="15"/>
      <c r="AN106" s="16"/>
      <c r="AO106" s="167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9"/>
      <c r="BT106" s="16"/>
      <c r="BU106" s="17"/>
      <c r="BV106" s="25"/>
    </row>
    <row r="107" spans="1:74" ht="15" customHeight="1" x14ac:dyDescent="0.15">
      <c r="A107" s="5"/>
      <c r="B107" s="15"/>
      <c r="C107" s="16"/>
      <c r="D107" s="150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2"/>
      <c r="S107" s="16"/>
      <c r="T107" s="150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2"/>
      <c r="AI107" s="16"/>
      <c r="AJ107" s="17"/>
      <c r="AK107" s="10"/>
      <c r="AL107" s="24"/>
      <c r="AM107" s="15"/>
      <c r="AN107" s="16"/>
      <c r="AO107" s="167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9"/>
      <c r="BT107" s="16"/>
      <c r="BU107" s="17"/>
      <c r="BV107" s="25"/>
    </row>
    <row r="108" spans="1:74" ht="15" customHeight="1" x14ac:dyDescent="0.15">
      <c r="A108" s="5"/>
      <c r="B108" s="15"/>
      <c r="C108" s="16"/>
      <c r="D108" s="154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6"/>
      <c r="S108" s="16"/>
      <c r="T108" s="154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6"/>
      <c r="AI108" s="16"/>
      <c r="AJ108" s="17"/>
      <c r="AK108" s="10"/>
      <c r="AL108" s="24"/>
      <c r="AM108" s="15"/>
      <c r="AN108" s="16"/>
      <c r="AO108" s="290"/>
      <c r="AP108" s="291"/>
      <c r="AQ108" s="291"/>
      <c r="AR108" s="291"/>
      <c r="AS108" s="291"/>
      <c r="AT108" s="291"/>
      <c r="AU108" s="291"/>
      <c r="AV108" s="291"/>
      <c r="AW108" s="291"/>
      <c r="AX108" s="291"/>
      <c r="AY108" s="291"/>
      <c r="AZ108" s="291"/>
      <c r="BA108" s="291"/>
      <c r="BB108" s="291"/>
      <c r="BC108" s="291"/>
      <c r="BD108" s="291"/>
      <c r="BE108" s="291"/>
      <c r="BF108" s="291"/>
      <c r="BG108" s="291"/>
      <c r="BH108" s="291"/>
      <c r="BI108" s="291"/>
      <c r="BJ108" s="291"/>
      <c r="BK108" s="291"/>
      <c r="BL108" s="291"/>
      <c r="BM108" s="291"/>
      <c r="BN108" s="291"/>
      <c r="BO108" s="291"/>
      <c r="BP108" s="291"/>
      <c r="BQ108" s="291"/>
      <c r="BR108" s="291"/>
      <c r="BS108" s="292"/>
      <c r="BT108" s="16"/>
      <c r="BU108" s="17"/>
      <c r="BV108" s="25"/>
    </row>
    <row r="109" spans="1:74" ht="9.9499999999999993" customHeight="1" thickBot="1" x14ac:dyDescent="0.2">
      <c r="A109" s="5"/>
      <c r="B109" s="41"/>
      <c r="C109" s="42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4"/>
      <c r="AK109" s="10"/>
      <c r="AL109" s="24"/>
      <c r="AM109" s="41"/>
      <c r="AN109" s="42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4"/>
      <c r="BV109" s="25"/>
    </row>
    <row r="110" spans="1:74" ht="9.9499999999999993" customHeight="1" thickTop="1" thickBot="1" x14ac:dyDescent="0.2">
      <c r="A110" s="54"/>
      <c r="B110" s="16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7"/>
      <c r="AL110" s="16"/>
      <c r="AM110" s="16"/>
      <c r="AN110" s="55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8"/>
    </row>
    <row r="111" spans="1:74" ht="9.9499999999999993" customHeight="1" thickBot="1" x14ac:dyDescent="0.2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4"/>
      <c r="AL111" s="22"/>
      <c r="AM111" s="2"/>
      <c r="AN111" s="3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3"/>
    </row>
    <row r="112" spans="1:74" ht="9.9499999999999993" customHeight="1" thickTop="1" x14ac:dyDescent="0.15">
      <c r="A112" s="5"/>
      <c r="B112" s="6"/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9"/>
      <c r="AK112" s="10"/>
      <c r="AL112" s="24"/>
      <c r="AM112" s="6"/>
      <c r="AN112" s="7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9"/>
      <c r="BV112" s="25"/>
    </row>
    <row r="113" spans="1:74" ht="15" customHeight="1" x14ac:dyDescent="0.15">
      <c r="A113" s="11"/>
      <c r="B113" s="12" t="s">
        <v>44</v>
      </c>
      <c r="C113" s="157" t="s">
        <v>45</v>
      </c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2" t="s">
        <v>44</v>
      </c>
      <c r="AK113" s="13"/>
      <c r="AL113" s="24"/>
      <c r="AM113" s="15"/>
      <c r="AN113" s="16"/>
      <c r="AO113" s="115" t="s">
        <v>46</v>
      </c>
      <c r="AP113" s="115"/>
      <c r="AQ113" s="115"/>
      <c r="AR113" s="115"/>
      <c r="AS113" s="115"/>
      <c r="AT113" s="115"/>
      <c r="AU113" s="115"/>
      <c r="AV113" s="16"/>
      <c r="AW113" s="2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7"/>
      <c r="BV113" s="25"/>
    </row>
    <row r="114" spans="1:74" ht="15" customHeight="1" x14ac:dyDescent="0.15">
      <c r="A114" s="11"/>
      <c r="B114" s="14" t="s">
        <v>0</v>
      </c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4" t="s">
        <v>44</v>
      </c>
      <c r="AK114" s="13"/>
      <c r="AL114" s="24"/>
      <c r="AM114" s="15"/>
      <c r="AN114" s="16"/>
      <c r="AO114" s="161" t="s">
        <v>47</v>
      </c>
      <c r="AP114" s="162"/>
      <c r="AQ114" s="162"/>
      <c r="AR114" s="162"/>
      <c r="AS114" s="162"/>
      <c r="AT114" s="162"/>
      <c r="AU114" s="162"/>
      <c r="AV114" s="162"/>
      <c r="AW114" s="163"/>
      <c r="AX114" s="164" t="s">
        <v>48</v>
      </c>
      <c r="AY114" s="166"/>
      <c r="AZ114" s="164" t="s">
        <v>49</v>
      </c>
      <c r="BA114" s="166"/>
      <c r="BB114" s="166"/>
      <c r="BC114" s="165"/>
      <c r="BD114" s="162" t="s">
        <v>50</v>
      </c>
      <c r="BE114" s="165"/>
      <c r="BF114" s="164" t="s">
        <v>51</v>
      </c>
      <c r="BG114" s="165"/>
      <c r="BH114" s="164" t="s">
        <v>52</v>
      </c>
      <c r="BI114" s="165"/>
      <c r="BJ114" s="164" t="s">
        <v>53</v>
      </c>
      <c r="BK114" s="165"/>
      <c r="BL114" s="158" t="s">
        <v>54</v>
      </c>
      <c r="BM114" s="159"/>
      <c r="BN114" s="158" t="s">
        <v>55</v>
      </c>
      <c r="BO114" s="159"/>
      <c r="BP114" s="158" t="s">
        <v>56</v>
      </c>
      <c r="BQ114" s="159"/>
      <c r="BR114" s="160" t="s">
        <v>57</v>
      </c>
      <c r="BS114" s="159"/>
      <c r="BT114" s="16"/>
      <c r="BU114" s="17"/>
      <c r="BV114" s="25"/>
    </row>
    <row r="115" spans="1:74" ht="15" customHeight="1" x14ac:dyDescent="0.15">
      <c r="A115" s="5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0"/>
      <c r="AL115" s="24"/>
      <c r="AM115" s="15"/>
      <c r="AN115" s="16"/>
      <c r="AO115" s="143"/>
      <c r="AP115" s="144"/>
      <c r="AQ115" s="144"/>
      <c r="AR115" s="144"/>
      <c r="AS115" s="144"/>
      <c r="AT115" s="144"/>
      <c r="AU115" s="144"/>
      <c r="AV115" s="144"/>
      <c r="AW115" s="145"/>
      <c r="AX115" s="106"/>
      <c r="AY115" s="108"/>
      <c r="AZ115" s="112"/>
      <c r="BA115" s="132"/>
      <c r="BB115" s="132"/>
      <c r="BC115" s="113"/>
      <c r="BD115" s="106"/>
      <c r="BE115" s="108"/>
      <c r="BF115" s="106"/>
      <c r="BG115" s="108"/>
      <c r="BH115" s="106"/>
      <c r="BI115" s="108"/>
      <c r="BJ115" s="106"/>
      <c r="BK115" s="108"/>
      <c r="BL115" s="106"/>
      <c r="BM115" s="108"/>
      <c r="BN115" s="27"/>
      <c r="BO115" s="28"/>
      <c r="BP115" s="106"/>
      <c r="BQ115" s="108"/>
      <c r="BR115" s="106"/>
      <c r="BS115" s="108"/>
      <c r="BT115" s="16"/>
      <c r="BU115" s="17"/>
      <c r="BV115" s="25"/>
    </row>
    <row r="116" spans="1:74" ht="15" customHeight="1" x14ac:dyDescent="0.15">
      <c r="A116" s="5"/>
      <c r="B116" s="15"/>
      <c r="C116" s="16"/>
      <c r="D116" s="234" t="s">
        <v>58</v>
      </c>
      <c r="E116" s="234"/>
      <c r="F116" s="234"/>
      <c r="G116" s="234"/>
      <c r="H116" s="234"/>
      <c r="I116" s="234"/>
      <c r="J116" s="235"/>
      <c r="K116" s="235"/>
      <c r="L116" s="235"/>
      <c r="M116" s="235"/>
      <c r="N116" s="235"/>
      <c r="O116" s="235"/>
      <c r="P116" s="235"/>
      <c r="Q116" s="235"/>
      <c r="R116" s="235"/>
      <c r="S116" s="235"/>
      <c r="T116" s="235"/>
      <c r="U116" s="235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0"/>
      <c r="AL116" s="24"/>
      <c r="AM116" s="15"/>
      <c r="AN116" s="16"/>
      <c r="AO116" s="143"/>
      <c r="AP116" s="144"/>
      <c r="AQ116" s="144"/>
      <c r="AR116" s="144"/>
      <c r="AS116" s="144"/>
      <c r="AT116" s="144"/>
      <c r="AU116" s="144"/>
      <c r="AV116" s="144"/>
      <c r="AW116" s="145"/>
      <c r="AX116" s="106"/>
      <c r="AY116" s="108"/>
      <c r="AZ116" s="112"/>
      <c r="BA116" s="132"/>
      <c r="BB116" s="132"/>
      <c r="BC116" s="113"/>
      <c r="BD116" s="106"/>
      <c r="BE116" s="108"/>
      <c r="BF116" s="106"/>
      <c r="BG116" s="108"/>
      <c r="BH116" s="106"/>
      <c r="BI116" s="108"/>
      <c r="BJ116" s="106"/>
      <c r="BK116" s="108"/>
      <c r="BL116" s="106"/>
      <c r="BM116" s="108"/>
      <c r="BN116" s="27"/>
      <c r="BO116" s="28"/>
      <c r="BP116" s="106"/>
      <c r="BQ116" s="108"/>
      <c r="BR116" s="106"/>
      <c r="BS116" s="108"/>
      <c r="BT116" s="16"/>
      <c r="BU116" s="17"/>
      <c r="BV116" s="25"/>
    </row>
    <row r="117" spans="1:74" ht="15" customHeight="1" x14ac:dyDescent="0.15">
      <c r="A117" s="5"/>
      <c r="B117" s="15"/>
      <c r="C117" s="16"/>
      <c r="D117" s="234" t="s">
        <v>59</v>
      </c>
      <c r="E117" s="234"/>
      <c r="F117" s="234"/>
      <c r="G117" s="234"/>
      <c r="H117" s="234"/>
      <c r="I117" s="234"/>
      <c r="J117" s="302" t="str">
        <f>IF($J$6="","",$J$6)</f>
        <v/>
      </c>
      <c r="K117" s="302"/>
      <c r="L117" s="302"/>
      <c r="M117" s="302"/>
      <c r="N117" s="302"/>
      <c r="O117" s="302"/>
      <c r="P117" s="302"/>
      <c r="Q117" s="302"/>
      <c r="R117" s="302"/>
      <c r="S117" s="302"/>
      <c r="T117" s="302"/>
      <c r="U117" s="302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0"/>
      <c r="AL117" s="24"/>
      <c r="AM117" s="15"/>
      <c r="AN117" s="16"/>
      <c r="AO117" s="143"/>
      <c r="AP117" s="144"/>
      <c r="AQ117" s="144"/>
      <c r="AR117" s="144"/>
      <c r="AS117" s="144"/>
      <c r="AT117" s="144"/>
      <c r="AU117" s="144"/>
      <c r="AV117" s="144"/>
      <c r="AW117" s="145"/>
      <c r="AX117" s="106"/>
      <c r="AY117" s="108"/>
      <c r="AZ117" s="112"/>
      <c r="BA117" s="132"/>
      <c r="BB117" s="132"/>
      <c r="BC117" s="113"/>
      <c r="BD117" s="106"/>
      <c r="BE117" s="108"/>
      <c r="BF117" s="106"/>
      <c r="BG117" s="108"/>
      <c r="BH117" s="106"/>
      <c r="BI117" s="108"/>
      <c r="BJ117" s="106"/>
      <c r="BK117" s="108"/>
      <c r="BL117" s="106"/>
      <c r="BM117" s="108"/>
      <c r="BN117" s="27"/>
      <c r="BO117" s="28"/>
      <c r="BP117" s="106"/>
      <c r="BQ117" s="108"/>
      <c r="BR117" s="106"/>
      <c r="BS117" s="108"/>
      <c r="BT117" s="16"/>
      <c r="BU117" s="17"/>
      <c r="BV117" s="25"/>
    </row>
    <row r="118" spans="1:74" ht="15" customHeight="1" x14ac:dyDescent="0.15">
      <c r="A118" s="5"/>
      <c r="B118" s="15"/>
      <c r="C118" s="16"/>
      <c r="D118" s="234" t="s">
        <v>60</v>
      </c>
      <c r="E118" s="234"/>
      <c r="F118" s="234"/>
      <c r="G118" s="234"/>
      <c r="H118" s="234"/>
      <c r="I118" s="234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0"/>
      <c r="AL118" s="24"/>
      <c r="AM118" s="15"/>
      <c r="AN118" s="16"/>
      <c r="AO118" s="143"/>
      <c r="AP118" s="144"/>
      <c r="AQ118" s="144"/>
      <c r="AR118" s="144"/>
      <c r="AS118" s="144"/>
      <c r="AT118" s="144"/>
      <c r="AU118" s="144"/>
      <c r="AV118" s="144"/>
      <c r="AW118" s="145"/>
      <c r="AX118" s="106"/>
      <c r="AY118" s="108"/>
      <c r="AZ118" s="112"/>
      <c r="BA118" s="132"/>
      <c r="BB118" s="132"/>
      <c r="BC118" s="113"/>
      <c r="BD118" s="106"/>
      <c r="BE118" s="108"/>
      <c r="BF118" s="106"/>
      <c r="BG118" s="108"/>
      <c r="BH118" s="106"/>
      <c r="BI118" s="108"/>
      <c r="BJ118" s="106"/>
      <c r="BK118" s="108"/>
      <c r="BL118" s="106"/>
      <c r="BM118" s="108"/>
      <c r="BN118" s="27"/>
      <c r="BO118" s="28"/>
      <c r="BP118" s="106"/>
      <c r="BQ118" s="108"/>
      <c r="BR118" s="106"/>
      <c r="BS118" s="108"/>
      <c r="BT118" s="16"/>
      <c r="BU118" s="17"/>
      <c r="BV118" s="25"/>
    </row>
    <row r="119" spans="1:74" ht="15" customHeight="1" x14ac:dyDescent="0.15">
      <c r="A119" s="5"/>
      <c r="B119" s="15"/>
      <c r="C119" s="16"/>
      <c r="D119" s="16"/>
      <c r="E119" s="16"/>
      <c r="F119" s="16"/>
      <c r="G119" s="16"/>
      <c r="H119" s="16"/>
      <c r="I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0"/>
      <c r="AL119" s="24"/>
      <c r="AM119" s="15"/>
      <c r="AN119" s="16"/>
      <c r="AO119" s="143"/>
      <c r="AP119" s="144"/>
      <c r="AQ119" s="144"/>
      <c r="AR119" s="144"/>
      <c r="AS119" s="144"/>
      <c r="AT119" s="144"/>
      <c r="AU119" s="144"/>
      <c r="AV119" s="144"/>
      <c r="AW119" s="145"/>
      <c r="AX119" s="106"/>
      <c r="AY119" s="108"/>
      <c r="AZ119" s="112"/>
      <c r="BA119" s="132"/>
      <c r="BB119" s="132"/>
      <c r="BC119" s="113"/>
      <c r="BD119" s="106"/>
      <c r="BE119" s="108"/>
      <c r="BF119" s="106"/>
      <c r="BG119" s="108"/>
      <c r="BH119" s="106"/>
      <c r="BI119" s="108"/>
      <c r="BJ119" s="106"/>
      <c r="BK119" s="108"/>
      <c r="BL119" s="106"/>
      <c r="BM119" s="108"/>
      <c r="BN119" s="27"/>
      <c r="BO119" s="28"/>
      <c r="BP119" s="106"/>
      <c r="BQ119" s="108"/>
      <c r="BR119" s="106"/>
      <c r="BS119" s="108"/>
      <c r="BT119" s="16"/>
      <c r="BU119" s="17"/>
      <c r="BV119" s="25"/>
    </row>
    <row r="120" spans="1:74" ht="15" customHeight="1" x14ac:dyDescent="0.15">
      <c r="A120" s="5"/>
      <c r="B120" s="15"/>
      <c r="C120" s="16"/>
      <c r="D120" s="115" t="s">
        <v>61</v>
      </c>
      <c r="E120" s="115"/>
      <c r="F120" s="115"/>
      <c r="G120" s="115"/>
      <c r="H120" s="115"/>
      <c r="I120" s="115"/>
      <c r="J120" s="115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0"/>
      <c r="AL120" s="24"/>
      <c r="AM120" s="15"/>
      <c r="AN120" s="16"/>
      <c r="AO120" s="143"/>
      <c r="AP120" s="144"/>
      <c r="AQ120" s="144"/>
      <c r="AR120" s="144"/>
      <c r="AS120" s="144"/>
      <c r="AT120" s="144"/>
      <c r="AU120" s="144"/>
      <c r="AV120" s="144"/>
      <c r="AW120" s="145"/>
      <c r="AX120" s="106"/>
      <c r="AY120" s="108"/>
      <c r="AZ120" s="112"/>
      <c r="BA120" s="132"/>
      <c r="BB120" s="132"/>
      <c r="BC120" s="113"/>
      <c r="BD120" s="106"/>
      <c r="BE120" s="108"/>
      <c r="BF120" s="106"/>
      <c r="BG120" s="108"/>
      <c r="BH120" s="106"/>
      <c r="BI120" s="108"/>
      <c r="BJ120" s="106"/>
      <c r="BK120" s="108"/>
      <c r="BL120" s="106"/>
      <c r="BM120" s="108"/>
      <c r="BN120" s="27"/>
      <c r="BO120" s="28"/>
      <c r="BP120" s="106"/>
      <c r="BQ120" s="108"/>
      <c r="BR120" s="106"/>
      <c r="BS120" s="108"/>
      <c r="BT120" s="16"/>
      <c r="BU120" s="17"/>
      <c r="BV120" s="25"/>
    </row>
    <row r="121" spans="1:74" ht="15" customHeight="1" x14ac:dyDescent="0.15">
      <c r="A121" s="5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0"/>
      <c r="AL121" s="24"/>
      <c r="AM121" s="15"/>
      <c r="AN121" s="16"/>
      <c r="AO121" s="143"/>
      <c r="AP121" s="144"/>
      <c r="AQ121" s="144"/>
      <c r="AR121" s="144"/>
      <c r="AS121" s="144"/>
      <c r="AT121" s="144"/>
      <c r="AU121" s="144"/>
      <c r="AV121" s="144"/>
      <c r="AW121" s="145"/>
      <c r="AX121" s="106"/>
      <c r="AY121" s="108"/>
      <c r="AZ121" s="112"/>
      <c r="BA121" s="132"/>
      <c r="BB121" s="132"/>
      <c r="BC121" s="113"/>
      <c r="BD121" s="106"/>
      <c r="BE121" s="108"/>
      <c r="BF121" s="106"/>
      <c r="BG121" s="108"/>
      <c r="BH121" s="106"/>
      <c r="BI121" s="108"/>
      <c r="BJ121" s="106"/>
      <c r="BK121" s="108"/>
      <c r="BL121" s="106"/>
      <c r="BM121" s="108"/>
      <c r="BN121" s="27"/>
      <c r="BO121" s="28"/>
      <c r="BP121" s="106"/>
      <c r="BQ121" s="108"/>
      <c r="BR121" s="106"/>
      <c r="BS121" s="108"/>
      <c r="BT121" s="16"/>
      <c r="BU121" s="17"/>
      <c r="BV121" s="25"/>
    </row>
    <row r="122" spans="1:74" ht="15" customHeight="1" x14ac:dyDescent="0.15">
      <c r="A122" s="5"/>
      <c r="B122" s="15"/>
      <c r="C122" s="16"/>
      <c r="D122" s="126" t="s">
        <v>62</v>
      </c>
      <c r="E122" s="126"/>
      <c r="F122" s="126"/>
      <c r="G122" s="126"/>
      <c r="H122" s="126"/>
      <c r="I122" s="303">
        <f>J26</f>
        <v>6</v>
      </c>
      <c r="J122" s="303"/>
      <c r="K122" s="29"/>
      <c r="L122" s="29"/>
      <c r="M122" s="29"/>
      <c r="N122" s="30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0"/>
      <c r="AL122" s="24"/>
      <c r="AM122" s="15"/>
      <c r="AN122" s="16"/>
      <c r="AO122" s="143"/>
      <c r="AP122" s="144"/>
      <c r="AQ122" s="144"/>
      <c r="AR122" s="144"/>
      <c r="AS122" s="144"/>
      <c r="AT122" s="144"/>
      <c r="AU122" s="144"/>
      <c r="AV122" s="144"/>
      <c r="AW122" s="145"/>
      <c r="AX122" s="106"/>
      <c r="AY122" s="108"/>
      <c r="AZ122" s="112"/>
      <c r="BA122" s="132"/>
      <c r="BB122" s="132"/>
      <c r="BC122" s="113"/>
      <c r="BD122" s="106"/>
      <c r="BE122" s="108"/>
      <c r="BF122" s="106"/>
      <c r="BG122" s="108"/>
      <c r="BH122" s="106"/>
      <c r="BI122" s="108"/>
      <c r="BJ122" s="106"/>
      <c r="BK122" s="108"/>
      <c r="BL122" s="106"/>
      <c r="BM122" s="108"/>
      <c r="BN122" s="27"/>
      <c r="BO122" s="28"/>
      <c r="BP122" s="106"/>
      <c r="BQ122" s="108"/>
      <c r="BR122" s="106"/>
      <c r="BS122" s="108"/>
      <c r="BT122" s="16"/>
      <c r="BU122" s="17"/>
      <c r="BV122" s="25"/>
    </row>
    <row r="123" spans="1:74" ht="15" customHeight="1" x14ac:dyDescent="0.15">
      <c r="A123" s="5"/>
      <c r="B123" s="15"/>
      <c r="C123" s="16"/>
      <c r="D123" s="16"/>
      <c r="E123" s="16"/>
      <c r="F123" s="16"/>
      <c r="G123" s="16"/>
      <c r="H123" s="16"/>
      <c r="I123" s="231" t="s">
        <v>63</v>
      </c>
      <c r="J123" s="232"/>
      <c r="K123" s="16"/>
      <c r="L123" s="122" t="s">
        <v>64</v>
      </c>
      <c r="M123" s="233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0"/>
      <c r="AL123" s="24"/>
      <c r="AM123" s="15"/>
      <c r="AN123" s="16"/>
      <c r="AO123" s="143"/>
      <c r="AP123" s="144"/>
      <c r="AQ123" s="144"/>
      <c r="AR123" s="144"/>
      <c r="AS123" s="144"/>
      <c r="AT123" s="144"/>
      <c r="AU123" s="144"/>
      <c r="AV123" s="144"/>
      <c r="AW123" s="145"/>
      <c r="AX123" s="106"/>
      <c r="AY123" s="108"/>
      <c r="AZ123" s="112"/>
      <c r="BA123" s="132"/>
      <c r="BB123" s="132"/>
      <c r="BC123" s="113"/>
      <c r="BD123" s="106"/>
      <c r="BE123" s="108"/>
      <c r="BF123" s="106"/>
      <c r="BG123" s="108"/>
      <c r="BH123" s="106"/>
      <c r="BI123" s="108"/>
      <c r="BJ123" s="106"/>
      <c r="BK123" s="108"/>
      <c r="BL123" s="106"/>
      <c r="BM123" s="108"/>
      <c r="BN123" s="27"/>
      <c r="BO123" s="28"/>
      <c r="BP123" s="106"/>
      <c r="BQ123" s="108"/>
      <c r="BR123" s="106"/>
      <c r="BS123" s="108"/>
      <c r="BT123" s="16"/>
      <c r="BU123" s="17"/>
      <c r="BV123" s="25"/>
    </row>
    <row r="124" spans="1:74" ht="15" customHeight="1" x14ac:dyDescent="0.15">
      <c r="A124" s="5"/>
      <c r="B124" s="15"/>
      <c r="C124" s="16"/>
      <c r="D124" s="126" t="s">
        <v>39</v>
      </c>
      <c r="E124" s="126"/>
      <c r="F124" s="126"/>
      <c r="G124" s="126"/>
      <c r="H124" s="126"/>
      <c r="I124" s="230"/>
      <c r="J124" s="230"/>
      <c r="K124" s="31" t="s">
        <v>65</v>
      </c>
      <c r="L124" s="303">
        <f>$J$30</f>
        <v>6</v>
      </c>
      <c r="M124" s="303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0"/>
      <c r="AL124" s="24"/>
      <c r="AM124" s="15"/>
      <c r="AN124" s="16"/>
      <c r="AO124" s="143"/>
      <c r="AP124" s="144"/>
      <c r="AQ124" s="144"/>
      <c r="AR124" s="144"/>
      <c r="AS124" s="144"/>
      <c r="AT124" s="144"/>
      <c r="AU124" s="144"/>
      <c r="AV124" s="144"/>
      <c r="AW124" s="145"/>
      <c r="AX124" s="106"/>
      <c r="AY124" s="108"/>
      <c r="AZ124" s="112"/>
      <c r="BA124" s="132"/>
      <c r="BB124" s="132"/>
      <c r="BC124" s="113"/>
      <c r="BD124" s="106"/>
      <c r="BE124" s="108"/>
      <c r="BF124" s="106"/>
      <c r="BG124" s="108"/>
      <c r="BH124" s="106"/>
      <c r="BI124" s="108"/>
      <c r="BJ124" s="106"/>
      <c r="BK124" s="108"/>
      <c r="BL124" s="106"/>
      <c r="BM124" s="108"/>
      <c r="BN124" s="27"/>
      <c r="BO124" s="28"/>
      <c r="BP124" s="106"/>
      <c r="BQ124" s="108"/>
      <c r="BR124" s="106"/>
      <c r="BS124" s="108"/>
      <c r="BT124" s="16"/>
      <c r="BU124" s="17"/>
      <c r="BV124" s="25"/>
    </row>
    <row r="125" spans="1:74" ht="15" customHeight="1" x14ac:dyDescent="0.15">
      <c r="A125" s="5"/>
      <c r="B125" s="15"/>
      <c r="C125" s="16"/>
      <c r="D125" s="16"/>
      <c r="E125" s="16"/>
      <c r="F125" s="16"/>
      <c r="G125" s="16"/>
      <c r="H125" s="16"/>
      <c r="I125" s="231" t="s">
        <v>63</v>
      </c>
      <c r="J125" s="232"/>
      <c r="K125" s="16"/>
      <c r="L125" s="231" t="s">
        <v>64</v>
      </c>
      <c r="M125" s="232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0"/>
      <c r="AL125" s="24"/>
      <c r="AM125" s="15"/>
      <c r="AN125" s="16"/>
      <c r="AO125" s="143"/>
      <c r="AP125" s="144"/>
      <c r="AQ125" s="144"/>
      <c r="AR125" s="144"/>
      <c r="AS125" s="144"/>
      <c r="AT125" s="144"/>
      <c r="AU125" s="144"/>
      <c r="AV125" s="144"/>
      <c r="AW125" s="145"/>
      <c r="AX125" s="106"/>
      <c r="AY125" s="108"/>
      <c r="AZ125" s="112"/>
      <c r="BA125" s="132"/>
      <c r="BB125" s="132"/>
      <c r="BC125" s="113"/>
      <c r="BD125" s="106"/>
      <c r="BE125" s="108"/>
      <c r="BF125" s="106"/>
      <c r="BG125" s="108"/>
      <c r="BH125" s="106"/>
      <c r="BI125" s="108"/>
      <c r="BJ125" s="106"/>
      <c r="BK125" s="108"/>
      <c r="BL125" s="106"/>
      <c r="BM125" s="108"/>
      <c r="BN125" s="27"/>
      <c r="BO125" s="28"/>
      <c r="BP125" s="106"/>
      <c r="BQ125" s="108"/>
      <c r="BR125" s="106"/>
      <c r="BS125" s="108"/>
      <c r="BT125" s="16"/>
      <c r="BU125" s="17"/>
      <c r="BV125" s="25"/>
    </row>
    <row r="126" spans="1:74" ht="15" customHeight="1" x14ac:dyDescent="0.15">
      <c r="A126" s="5"/>
      <c r="B126" s="15"/>
      <c r="C126" s="16"/>
      <c r="D126" s="126" t="s">
        <v>43</v>
      </c>
      <c r="E126" s="126"/>
      <c r="F126" s="126"/>
      <c r="G126" s="126"/>
      <c r="H126" s="126"/>
      <c r="I126" s="230"/>
      <c r="J126" s="230"/>
      <c r="K126" s="31" t="s">
        <v>65</v>
      </c>
      <c r="L126" s="303">
        <f>$J$32</f>
        <v>6</v>
      </c>
      <c r="M126" s="303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0"/>
      <c r="AL126" s="24"/>
      <c r="AM126" s="15"/>
      <c r="AN126" s="16"/>
      <c r="AO126" s="143"/>
      <c r="AP126" s="144"/>
      <c r="AQ126" s="144"/>
      <c r="AR126" s="144"/>
      <c r="AS126" s="144"/>
      <c r="AT126" s="144"/>
      <c r="AU126" s="144"/>
      <c r="AV126" s="144"/>
      <c r="AW126" s="145"/>
      <c r="AX126" s="106"/>
      <c r="AY126" s="108"/>
      <c r="AZ126" s="112"/>
      <c r="BA126" s="132"/>
      <c r="BB126" s="132"/>
      <c r="BC126" s="113"/>
      <c r="BD126" s="106"/>
      <c r="BE126" s="108"/>
      <c r="BF126" s="106"/>
      <c r="BG126" s="108"/>
      <c r="BH126" s="106"/>
      <c r="BI126" s="108"/>
      <c r="BJ126" s="106"/>
      <c r="BK126" s="108"/>
      <c r="BL126" s="106"/>
      <c r="BM126" s="108"/>
      <c r="BN126" s="27"/>
      <c r="BO126" s="28"/>
      <c r="BP126" s="106"/>
      <c r="BQ126" s="108"/>
      <c r="BR126" s="106"/>
      <c r="BS126" s="108"/>
      <c r="BT126" s="16"/>
      <c r="BU126" s="17"/>
      <c r="BV126" s="25"/>
    </row>
    <row r="127" spans="1:74" ht="15" customHeight="1" x14ac:dyDescent="0.15">
      <c r="A127" s="5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0"/>
      <c r="AL127" s="24"/>
      <c r="AM127" s="15"/>
      <c r="AN127" s="16"/>
      <c r="AO127" s="32" t="s">
        <v>66</v>
      </c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7"/>
      <c r="BV127" s="25"/>
    </row>
    <row r="128" spans="1:74" ht="15" customHeight="1" x14ac:dyDescent="0.15">
      <c r="A128" s="5"/>
      <c r="B128" s="15"/>
      <c r="C128" s="16"/>
      <c r="D128" s="115" t="s">
        <v>19</v>
      </c>
      <c r="E128" s="115"/>
      <c r="F128" s="115"/>
      <c r="G128" s="115"/>
      <c r="H128" s="115"/>
      <c r="I128" s="115"/>
      <c r="J128" s="115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0"/>
      <c r="AL128" s="24"/>
      <c r="AM128" s="15"/>
      <c r="AN128" s="16"/>
      <c r="AO128" s="115" t="s">
        <v>67</v>
      </c>
      <c r="AP128" s="115"/>
      <c r="AQ128" s="115"/>
      <c r="AR128" s="115"/>
      <c r="AS128" s="115"/>
      <c r="AT128" s="115"/>
      <c r="AU128" s="115"/>
      <c r="AV128" s="16"/>
      <c r="AW128" s="2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15" t="s">
        <v>68</v>
      </c>
      <c r="BN128" s="115"/>
      <c r="BO128" s="115"/>
      <c r="BP128" s="115"/>
      <c r="BQ128" s="115"/>
      <c r="BR128" s="115"/>
      <c r="BS128" s="115"/>
      <c r="BT128" s="16"/>
      <c r="BU128" s="17"/>
      <c r="BV128" s="25"/>
    </row>
    <row r="129" spans="1:74" ht="15" customHeight="1" thickBot="1" x14ac:dyDescent="0.2">
      <c r="A129" s="5"/>
      <c r="B129" s="15"/>
      <c r="C129" s="16"/>
      <c r="D129" s="16"/>
      <c r="E129" s="16"/>
      <c r="F129" s="16"/>
      <c r="G129" s="16"/>
      <c r="H129" s="16"/>
      <c r="I129" s="16"/>
      <c r="J129" s="305"/>
      <c r="K129" s="305"/>
      <c r="L129" s="305"/>
      <c r="M129" s="305"/>
      <c r="N129" s="16"/>
      <c r="O129" s="123" t="s">
        <v>20</v>
      </c>
      <c r="P129" s="123"/>
      <c r="Q129" s="123"/>
      <c r="R129" s="123"/>
      <c r="S129" s="16"/>
      <c r="T129" s="124" t="s">
        <v>38</v>
      </c>
      <c r="U129" s="125"/>
      <c r="V129" s="125"/>
      <c r="W129" s="125"/>
      <c r="X129" s="16"/>
      <c r="Y129" s="123" t="s">
        <v>22</v>
      </c>
      <c r="Z129" s="123"/>
      <c r="AA129" s="123"/>
      <c r="AB129" s="123"/>
      <c r="AC129" s="16"/>
      <c r="AD129" s="123" t="s">
        <v>69</v>
      </c>
      <c r="AE129" s="123"/>
      <c r="AF129" s="123"/>
      <c r="AG129" s="123"/>
      <c r="AH129" s="16"/>
      <c r="AI129" s="16"/>
      <c r="AJ129" s="17"/>
      <c r="AK129" s="10"/>
      <c r="AL129" s="24"/>
      <c r="AM129" s="15"/>
      <c r="AN129" s="16"/>
      <c r="AO129" s="161" t="s">
        <v>47</v>
      </c>
      <c r="AP129" s="162"/>
      <c r="AQ129" s="162"/>
      <c r="AR129" s="162"/>
      <c r="AS129" s="162"/>
      <c r="AT129" s="162"/>
      <c r="AU129" s="162"/>
      <c r="AV129" s="162"/>
      <c r="AW129" s="163"/>
      <c r="AX129" s="164" t="s">
        <v>48</v>
      </c>
      <c r="AY129" s="165"/>
      <c r="AZ129" s="164" t="s">
        <v>49</v>
      </c>
      <c r="BA129" s="166"/>
      <c r="BB129" s="166"/>
      <c r="BC129" s="166"/>
      <c r="BD129" s="166"/>
      <c r="BE129" s="165"/>
      <c r="BF129" s="158" t="s">
        <v>70</v>
      </c>
      <c r="BG129" s="159"/>
      <c r="BH129" s="158" t="s">
        <v>56</v>
      </c>
      <c r="BI129" s="159"/>
      <c r="BJ129" s="160" t="s">
        <v>57</v>
      </c>
      <c r="BK129" s="159"/>
      <c r="BL129" s="16"/>
      <c r="BM129" s="161" t="s">
        <v>71</v>
      </c>
      <c r="BN129" s="166"/>
      <c r="BO129" s="166"/>
      <c r="BP129" s="166"/>
      <c r="BQ129" s="166"/>
      <c r="BR129" s="166"/>
      <c r="BS129" s="165"/>
      <c r="BT129" s="16"/>
      <c r="BU129" s="17"/>
      <c r="BV129" s="25"/>
    </row>
    <row r="130" spans="1:74" ht="15" customHeight="1" thickBot="1" x14ac:dyDescent="0.2">
      <c r="A130" s="5"/>
      <c r="B130" s="15"/>
      <c r="C130" s="16"/>
      <c r="D130" s="126" t="s">
        <v>72</v>
      </c>
      <c r="E130" s="126"/>
      <c r="F130" s="126"/>
      <c r="G130" s="126"/>
      <c r="H130" s="126"/>
      <c r="I130" s="16"/>
      <c r="J130" s="304">
        <f>$X$260</f>
        <v>9</v>
      </c>
      <c r="K130" s="217"/>
      <c r="L130" s="217"/>
      <c r="M130" s="218"/>
      <c r="N130" s="33" t="s">
        <v>40</v>
      </c>
      <c r="O130" s="182">
        <f>$G$12</f>
        <v>5</v>
      </c>
      <c r="P130" s="183"/>
      <c r="Q130" s="183"/>
      <c r="R130" s="184"/>
      <c r="S130" s="33" t="s">
        <v>25</v>
      </c>
      <c r="T130" s="182">
        <f>$G$8</f>
        <v>1</v>
      </c>
      <c r="U130" s="183"/>
      <c r="V130" s="183"/>
      <c r="W130" s="184"/>
      <c r="X130" s="33" t="s">
        <v>25</v>
      </c>
      <c r="Y130" s="182">
        <f>IF($N$240=0,$V$248,$X$248)</f>
        <v>3</v>
      </c>
      <c r="Z130" s="183"/>
      <c r="AA130" s="183"/>
      <c r="AB130" s="184"/>
      <c r="AC130" s="33" t="s">
        <v>25</v>
      </c>
      <c r="AD130" s="220"/>
      <c r="AE130" s="221"/>
      <c r="AF130" s="221"/>
      <c r="AG130" s="222"/>
      <c r="AH130" s="16"/>
      <c r="AI130" s="16"/>
      <c r="AJ130" s="17"/>
      <c r="AK130" s="10"/>
      <c r="AL130" s="24"/>
      <c r="AM130" s="15"/>
      <c r="AN130" s="16"/>
      <c r="AO130" s="224" t="s">
        <v>73</v>
      </c>
      <c r="AP130" s="225"/>
      <c r="AQ130" s="225"/>
      <c r="AR130" s="225"/>
      <c r="AS130" s="225"/>
      <c r="AT130" s="225"/>
      <c r="AU130" s="225"/>
      <c r="AV130" s="225"/>
      <c r="AW130" s="226"/>
      <c r="AX130" s="227">
        <f>S140</f>
        <v>0</v>
      </c>
      <c r="AY130" s="228"/>
      <c r="AZ130" s="227" t="s">
        <v>250</v>
      </c>
      <c r="BA130" s="229"/>
      <c r="BB130" s="229"/>
      <c r="BC130" s="229"/>
      <c r="BD130" s="229"/>
      <c r="BE130" s="228"/>
      <c r="BF130" s="227" t="s">
        <v>74</v>
      </c>
      <c r="BG130" s="228"/>
      <c r="BH130" s="227" t="s">
        <v>75</v>
      </c>
      <c r="BI130" s="228"/>
      <c r="BJ130" s="227" t="s">
        <v>75</v>
      </c>
      <c r="BK130" s="228"/>
      <c r="BL130" s="16"/>
      <c r="BM130" s="147"/>
      <c r="BN130" s="148"/>
      <c r="BO130" s="148"/>
      <c r="BP130" s="148"/>
      <c r="BQ130" s="148"/>
      <c r="BR130" s="148"/>
      <c r="BS130" s="149"/>
      <c r="BT130" s="16"/>
      <c r="BU130" s="17"/>
      <c r="BV130" s="25"/>
    </row>
    <row r="131" spans="1:74" ht="15" customHeight="1" thickBot="1" x14ac:dyDescent="0.2">
      <c r="A131" s="5"/>
      <c r="B131" s="15"/>
      <c r="C131" s="16"/>
      <c r="D131" s="16"/>
      <c r="E131" s="16"/>
      <c r="F131" s="16"/>
      <c r="G131" s="16"/>
      <c r="H131" s="16"/>
      <c r="I131" s="16"/>
      <c r="J131" s="305"/>
      <c r="K131" s="305"/>
      <c r="L131" s="305"/>
      <c r="M131" s="305"/>
      <c r="N131" s="16"/>
      <c r="O131" s="123" t="s">
        <v>27</v>
      </c>
      <c r="P131" s="123"/>
      <c r="Q131" s="123"/>
      <c r="R131" s="123"/>
      <c r="S131" s="16"/>
      <c r="T131" s="124" t="s">
        <v>38</v>
      </c>
      <c r="U131" s="125"/>
      <c r="V131" s="125"/>
      <c r="W131" s="125"/>
      <c r="X131" s="16"/>
      <c r="Y131" s="123" t="s">
        <v>22</v>
      </c>
      <c r="Z131" s="123"/>
      <c r="AA131" s="123"/>
      <c r="AB131" s="123"/>
      <c r="AC131" s="16"/>
      <c r="AD131" s="123" t="s">
        <v>76</v>
      </c>
      <c r="AE131" s="123"/>
      <c r="AF131" s="123"/>
      <c r="AG131" s="123"/>
      <c r="AH131" s="16"/>
      <c r="AI131" s="16"/>
      <c r="AJ131" s="17"/>
      <c r="AK131" s="10"/>
      <c r="AL131" s="24"/>
      <c r="AM131" s="15"/>
      <c r="AN131" s="16"/>
      <c r="AO131" s="143"/>
      <c r="AP131" s="144"/>
      <c r="AQ131" s="144"/>
      <c r="AR131" s="144"/>
      <c r="AS131" s="144"/>
      <c r="AT131" s="144"/>
      <c r="AU131" s="144"/>
      <c r="AV131" s="144"/>
      <c r="AW131" s="145"/>
      <c r="AX131" s="106"/>
      <c r="AY131" s="108"/>
      <c r="AZ131" s="106"/>
      <c r="BA131" s="146"/>
      <c r="BB131" s="146"/>
      <c r="BC131" s="146"/>
      <c r="BD131" s="146"/>
      <c r="BE131" s="108"/>
      <c r="BF131" s="106"/>
      <c r="BG131" s="108"/>
      <c r="BH131" s="106"/>
      <c r="BI131" s="108"/>
      <c r="BJ131" s="106"/>
      <c r="BK131" s="108"/>
      <c r="BL131" s="16"/>
      <c r="BM131" s="147"/>
      <c r="BN131" s="148"/>
      <c r="BO131" s="148"/>
      <c r="BP131" s="148"/>
      <c r="BQ131" s="148"/>
      <c r="BR131" s="148"/>
      <c r="BS131" s="149"/>
      <c r="BT131" s="16"/>
      <c r="BU131" s="17"/>
      <c r="BV131" s="25"/>
    </row>
    <row r="132" spans="1:74" ht="15" customHeight="1" thickBot="1" x14ac:dyDescent="0.2">
      <c r="A132" s="5"/>
      <c r="B132" s="15"/>
      <c r="C132" s="16"/>
      <c r="D132" s="126" t="s">
        <v>77</v>
      </c>
      <c r="E132" s="126"/>
      <c r="F132" s="126"/>
      <c r="G132" s="126"/>
      <c r="H132" s="126"/>
      <c r="I132" s="16"/>
      <c r="J132" s="304">
        <f>$X$261</f>
        <v>9</v>
      </c>
      <c r="K132" s="217"/>
      <c r="L132" s="217"/>
      <c r="M132" s="218"/>
      <c r="N132" s="33" t="s">
        <v>40</v>
      </c>
      <c r="O132" s="182">
        <f>$G$13</f>
        <v>5</v>
      </c>
      <c r="P132" s="183"/>
      <c r="Q132" s="183"/>
      <c r="R132" s="184"/>
      <c r="S132" s="33" t="s">
        <v>25</v>
      </c>
      <c r="T132" s="182">
        <f>$G$8</f>
        <v>1</v>
      </c>
      <c r="U132" s="183"/>
      <c r="V132" s="183"/>
      <c r="W132" s="184"/>
      <c r="X132" s="33" t="s">
        <v>25</v>
      </c>
      <c r="Y132" s="182">
        <f>IF($N$240=0,$V$249,$X$249)</f>
        <v>3</v>
      </c>
      <c r="Z132" s="183"/>
      <c r="AA132" s="183"/>
      <c r="AB132" s="184"/>
      <c r="AC132" s="33" t="s">
        <v>25</v>
      </c>
      <c r="AD132" s="220"/>
      <c r="AE132" s="221"/>
      <c r="AF132" s="221"/>
      <c r="AG132" s="222"/>
      <c r="AH132" s="16"/>
      <c r="AI132" s="16"/>
      <c r="AJ132" s="17"/>
      <c r="AK132" s="10"/>
      <c r="AL132" s="24"/>
      <c r="AM132" s="15"/>
      <c r="AN132" s="16"/>
      <c r="AO132" s="143"/>
      <c r="AP132" s="144"/>
      <c r="AQ132" s="144"/>
      <c r="AR132" s="144"/>
      <c r="AS132" s="144"/>
      <c r="AT132" s="144"/>
      <c r="AU132" s="144"/>
      <c r="AV132" s="144"/>
      <c r="AW132" s="145"/>
      <c r="AX132" s="106"/>
      <c r="AY132" s="108"/>
      <c r="AZ132" s="106"/>
      <c r="BA132" s="146"/>
      <c r="BB132" s="146"/>
      <c r="BC132" s="146"/>
      <c r="BD132" s="146"/>
      <c r="BE132" s="108"/>
      <c r="BF132" s="106"/>
      <c r="BG132" s="108"/>
      <c r="BH132" s="106"/>
      <c r="BI132" s="108"/>
      <c r="BJ132" s="106"/>
      <c r="BK132" s="108"/>
      <c r="BL132" s="16"/>
      <c r="BM132" s="147"/>
      <c r="BN132" s="148"/>
      <c r="BO132" s="148"/>
      <c r="BP132" s="148"/>
      <c r="BQ132" s="148"/>
      <c r="BR132" s="148"/>
      <c r="BS132" s="149"/>
      <c r="BT132" s="16"/>
      <c r="BU132" s="17"/>
      <c r="BV132" s="25"/>
    </row>
    <row r="133" spans="1:74" ht="15" customHeight="1" thickBot="1" x14ac:dyDescent="0.2">
      <c r="A133" s="5"/>
      <c r="B133" s="15"/>
      <c r="C133" s="16"/>
      <c r="D133" s="16"/>
      <c r="E133" s="16"/>
      <c r="F133" s="16"/>
      <c r="G133" s="16"/>
      <c r="H133" s="16"/>
      <c r="I133" s="16"/>
      <c r="J133" s="305"/>
      <c r="K133" s="305"/>
      <c r="L133" s="305"/>
      <c r="M133" s="305"/>
      <c r="N133" s="16"/>
      <c r="O133" s="123" t="s">
        <v>29</v>
      </c>
      <c r="P133" s="123"/>
      <c r="Q133" s="123"/>
      <c r="R133" s="123"/>
      <c r="S133" s="16"/>
      <c r="T133" s="124" t="s">
        <v>38</v>
      </c>
      <c r="U133" s="125"/>
      <c r="V133" s="125"/>
      <c r="W133" s="125"/>
      <c r="X133" s="16"/>
      <c r="Y133" s="123" t="s">
        <v>22</v>
      </c>
      <c r="Z133" s="123"/>
      <c r="AA133" s="123"/>
      <c r="AB133" s="123"/>
      <c r="AC133" s="16"/>
      <c r="AD133" s="123" t="s">
        <v>78</v>
      </c>
      <c r="AE133" s="123"/>
      <c r="AF133" s="123"/>
      <c r="AG133" s="123"/>
      <c r="AH133" s="16"/>
      <c r="AI133" s="16"/>
      <c r="AJ133" s="17"/>
      <c r="AK133" s="10"/>
      <c r="AL133" s="24"/>
      <c r="AM133" s="15"/>
      <c r="AN133" s="16"/>
      <c r="AO133" s="143"/>
      <c r="AP133" s="144"/>
      <c r="AQ133" s="144"/>
      <c r="AR133" s="144"/>
      <c r="AS133" s="144"/>
      <c r="AT133" s="144"/>
      <c r="AU133" s="144"/>
      <c r="AV133" s="144"/>
      <c r="AW133" s="145"/>
      <c r="AX133" s="106"/>
      <c r="AY133" s="108"/>
      <c r="AZ133" s="106"/>
      <c r="BA133" s="146"/>
      <c r="BB133" s="146"/>
      <c r="BC133" s="146"/>
      <c r="BD133" s="146"/>
      <c r="BE133" s="108"/>
      <c r="BF133" s="106"/>
      <c r="BG133" s="108"/>
      <c r="BH133" s="106"/>
      <c r="BI133" s="108"/>
      <c r="BJ133" s="106"/>
      <c r="BK133" s="108"/>
      <c r="BL133" s="16"/>
      <c r="BM133" s="147"/>
      <c r="BN133" s="148"/>
      <c r="BO133" s="148"/>
      <c r="BP133" s="148"/>
      <c r="BQ133" s="148"/>
      <c r="BR133" s="148"/>
      <c r="BS133" s="149"/>
      <c r="BT133" s="16"/>
      <c r="BU133" s="17"/>
      <c r="BV133" s="25"/>
    </row>
    <row r="134" spans="1:74" ht="15" customHeight="1" thickBot="1" x14ac:dyDescent="0.2">
      <c r="A134" s="5"/>
      <c r="B134" s="15"/>
      <c r="C134" s="16"/>
      <c r="D134" s="126" t="s">
        <v>79</v>
      </c>
      <c r="E134" s="126"/>
      <c r="F134" s="126"/>
      <c r="G134" s="126"/>
      <c r="H134" s="126"/>
      <c r="I134" s="16"/>
      <c r="J134" s="304">
        <f>$X$262</f>
        <v>9</v>
      </c>
      <c r="K134" s="217"/>
      <c r="L134" s="217"/>
      <c r="M134" s="218"/>
      <c r="N134" s="33" t="s">
        <v>40</v>
      </c>
      <c r="O134" s="182">
        <f>$G$14</f>
        <v>5</v>
      </c>
      <c r="P134" s="183"/>
      <c r="Q134" s="183"/>
      <c r="R134" s="184"/>
      <c r="S134" s="33" t="s">
        <v>25</v>
      </c>
      <c r="T134" s="182">
        <f>$G$8</f>
        <v>1</v>
      </c>
      <c r="U134" s="183"/>
      <c r="V134" s="183"/>
      <c r="W134" s="184"/>
      <c r="X134" s="33" t="s">
        <v>25</v>
      </c>
      <c r="Y134" s="182">
        <f>IF($N$240=0,$V$249,$X$249)</f>
        <v>3</v>
      </c>
      <c r="Z134" s="183"/>
      <c r="AA134" s="183"/>
      <c r="AB134" s="184"/>
      <c r="AC134" s="33" t="s">
        <v>25</v>
      </c>
      <c r="AD134" s="220"/>
      <c r="AE134" s="221"/>
      <c r="AF134" s="221"/>
      <c r="AG134" s="222"/>
      <c r="AH134" s="16"/>
      <c r="AI134" s="16"/>
      <c r="AJ134" s="17"/>
      <c r="AK134" s="10"/>
      <c r="AL134" s="24"/>
      <c r="AM134" s="15"/>
      <c r="AN134" s="16"/>
      <c r="AO134" s="143"/>
      <c r="AP134" s="144"/>
      <c r="AQ134" s="144"/>
      <c r="AR134" s="144"/>
      <c r="AS134" s="144"/>
      <c r="AT134" s="144"/>
      <c r="AU134" s="144"/>
      <c r="AV134" s="144"/>
      <c r="AW134" s="145"/>
      <c r="AX134" s="106"/>
      <c r="AY134" s="108"/>
      <c r="AZ134" s="106"/>
      <c r="BA134" s="146"/>
      <c r="BB134" s="146"/>
      <c r="BC134" s="146"/>
      <c r="BD134" s="146"/>
      <c r="BE134" s="108"/>
      <c r="BF134" s="106"/>
      <c r="BG134" s="108"/>
      <c r="BH134" s="106"/>
      <c r="BI134" s="108"/>
      <c r="BJ134" s="106"/>
      <c r="BK134" s="108"/>
      <c r="BL134" s="16"/>
      <c r="BM134" s="147"/>
      <c r="BN134" s="148"/>
      <c r="BO134" s="148"/>
      <c r="BP134" s="148"/>
      <c r="BQ134" s="148"/>
      <c r="BR134" s="148"/>
      <c r="BS134" s="149"/>
      <c r="BT134" s="16"/>
      <c r="BU134" s="17"/>
      <c r="BV134" s="25"/>
    </row>
    <row r="135" spans="1:74" ht="15" customHeight="1" x14ac:dyDescent="0.15">
      <c r="A135" s="5"/>
      <c r="B135" s="1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0"/>
      <c r="AL135" s="24"/>
      <c r="AM135" s="15"/>
      <c r="AN135" s="16"/>
      <c r="AO135" s="143"/>
      <c r="AP135" s="144"/>
      <c r="AQ135" s="144"/>
      <c r="AR135" s="144"/>
      <c r="AS135" s="144"/>
      <c r="AT135" s="144"/>
      <c r="AU135" s="144"/>
      <c r="AV135" s="144"/>
      <c r="AW135" s="145"/>
      <c r="AX135" s="106"/>
      <c r="AY135" s="108"/>
      <c r="AZ135" s="106"/>
      <c r="BA135" s="146"/>
      <c r="BB135" s="146"/>
      <c r="BC135" s="146"/>
      <c r="BD135" s="146"/>
      <c r="BE135" s="108"/>
      <c r="BF135" s="106"/>
      <c r="BG135" s="108"/>
      <c r="BH135" s="106"/>
      <c r="BI135" s="108"/>
      <c r="BJ135" s="106"/>
      <c r="BK135" s="108"/>
      <c r="BL135" s="16"/>
      <c r="BM135" s="147"/>
      <c r="BN135" s="148"/>
      <c r="BO135" s="148"/>
      <c r="BP135" s="148"/>
      <c r="BQ135" s="148"/>
      <c r="BR135" s="148"/>
      <c r="BS135" s="149"/>
      <c r="BT135" s="16"/>
      <c r="BU135" s="17"/>
      <c r="BV135" s="25"/>
    </row>
    <row r="136" spans="1:74" ht="15" customHeight="1" x14ac:dyDescent="0.15">
      <c r="A136" s="5"/>
      <c r="B136" s="15"/>
      <c r="C136" s="16"/>
      <c r="D136" s="115" t="s">
        <v>31</v>
      </c>
      <c r="E136" s="115"/>
      <c r="F136" s="115"/>
      <c r="G136" s="115"/>
      <c r="H136" s="115"/>
      <c r="I136" s="115"/>
      <c r="J136" s="115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0"/>
      <c r="AL136" s="24"/>
      <c r="AM136" s="15"/>
      <c r="AN136" s="16"/>
      <c r="AO136" s="143"/>
      <c r="AP136" s="144"/>
      <c r="AQ136" s="144"/>
      <c r="AR136" s="144"/>
      <c r="AS136" s="144"/>
      <c r="AT136" s="144"/>
      <c r="AU136" s="144"/>
      <c r="AV136" s="144"/>
      <c r="AW136" s="145"/>
      <c r="AX136" s="106"/>
      <c r="AY136" s="108"/>
      <c r="AZ136" s="106"/>
      <c r="BA136" s="146"/>
      <c r="BB136" s="146"/>
      <c r="BC136" s="146"/>
      <c r="BD136" s="146"/>
      <c r="BE136" s="108"/>
      <c r="BF136" s="106"/>
      <c r="BG136" s="108"/>
      <c r="BH136" s="106"/>
      <c r="BI136" s="108"/>
      <c r="BJ136" s="106"/>
      <c r="BK136" s="108"/>
      <c r="BL136" s="16"/>
      <c r="BM136" s="147"/>
      <c r="BN136" s="148"/>
      <c r="BO136" s="148"/>
      <c r="BP136" s="148"/>
      <c r="BQ136" s="148"/>
      <c r="BR136" s="148"/>
      <c r="BS136" s="149"/>
      <c r="BT136" s="16"/>
      <c r="BU136" s="17"/>
      <c r="BV136" s="25"/>
    </row>
    <row r="137" spans="1:74" ht="15" customHeight="1" thickBot="1" x14ac:dyDescent="0.2">
      <c r="A137" s="5"/>
      <c r="B137" s="1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215"/>
      <c r="S137" s="215"/>
      <c r="T137" s="16"/>
      <c r="U137" s="245" t="s">
        <v>80</v>
      </c>
      <c r="V137" s="246"/>
      <c r="W137" s="16"/>
      <c r="X137" s="247" t="s">
        <v>81</v>
      </c>
      <c r="Y137" s="248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0"/>
      <c r="AL137" s="24"/>
      <c r="AM137" s="15"/>
      <c r="AN137" s="16"/>
      <c r="AO137" s="143"/>
      <c r="AP137" s="144"/>
      <c r="AQ137" s="144"/>
      <c r="AR137" s="144"/>
      <c r="AS137" s="144"/>
      <c r="AT137" s="144"/>
      <c r="AU137" s="144"/>
      <c r="AV137" s="144"/>
      <c r="AW137" s="145"/>
      <c r="AX137" s="106"/>
      <c r="AY137" s="108"/>
      <c r="AZ137" s="106"/>
      <c r="BA137" s="146"/>
      <c r="BB137" s="146"/>
      <c r="BC137" s="146"/>
      <c r="BD137" s="146"/>
      <c r="BE137" s="108"/>
      <c r="BF137" s="106"/>
      <c r="BG137" s="108"/>
      <c r="BH137" s="106"/>
      <c r="BI137" s="108"/>
      <c r="BJ137" s="106"/>
      <c r="BK137" s="108"/>
      <c r="BL137" s="16"/>
      <c r="BM137" s="147"/>
      <c r="BN137" s="148"/>
      <c r="BO137" s="148"/>
      <c r="BP137" s="148"/>
      <c r="BQ137" s="148"/>
      <c r="BR137" s="148"/>
      <c r="BS137" s="149"/>
      <c r="BT137" s="16"/>
      <c r="BU137" s="17"/>
      <c r="BV137" s="25"/>
    </row>
    <row r="138" spans="1:74" ht="15" customHeight="1" thickBot="1" x14ac:dyDescent="0.2">
      <c r="A138" s="5"/>
      <c r="B138" s="15"/>
      <c r="C138" s="16"/>
      <c r="D138" s="126" t="s">
        <v>82</v>
      </c>
      <c r="E138" s="126"/>
      <c r="F138" s="126"/>
      <c r="G138" s="126"/>
      <c r="H138" s="126"/>
      <c r="I138" s="126"/>
      <c r="J138" s="194"/>
      <c r="K138" s="146"/>
      <c r="L138" s="146"/>
      <c r="M138" s="195"/>
      <c r="N138" s="16"/>
      <c r="O138" s="236" t="s">
        <v>83</v>
      </c>
      <c r="P138" s="236"/>
      <c r="Q138" s="236"/>
      <c r="R138" s="237">
        <f>SUM(U138,X138)</f>
        <v>1</v>
      </c>
      <c r="S138" s="238"/>
      <c r="T138" s="31" t="s">
        <v>84</v>
      </c>
      <c r="U138" s="206">
        <f>IF($G$8+5&lt;J138,J138-($G$8+4),1)</f>
        <v>1</v>
      </c>
      <c r="V138" s="208"/>
      <c r="W138" s="31" t="s">
        <v>85</v>
      </c>
      <c r="X138" s="239"/>
      <c r="Y138" s="240"/>
      <c r="Z138" s="98" t="s">
        <v>86</v>
      </c>
      <c r="AA138" s="98"/>
      <c r="AB138" s="98"/>
      <c r="AC138" s="98"/>
      <c r="AD138" s="241"/>
      <c r="AE138" s="242">
        <f>IF(R138&lt;1,1,R138)</f>
        <v>1</v>
      </c>
      <c r="AF138" s="243"/>
      <c r="AG138" s="244"/>
      <c r="AH138" s="16"/>
      <c r="AI138" s="16"/>
      <c r="AJ138" s="17"/>
      <c r="AK138" s="10"/>
      <c r="AL138" s="24"/>
      <c r="AM138" s="15"/>
      <c r="AN138" s="16"/>
      <c r="AO138" s="32" t="s">
        <v>87</v>
      </c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7"/>
      <c r="BV138" s="25"/>
    </row>
    <row r="139" spans="1:74" ht="15" customHeight="1" x14ac:dyDescent="0.15">
      <c r="A139" s="5"/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0"/>
      <c r="AL139" s="24"/>
      <c r="AM139" s="15"/>
      <c r="AN139" s="16"/>
      <c r="AO139" s="115" t="s">
        <v>88</v>
      </c>
      <c r="AP139" s="115"/>
      <c r="AQ139" s="115"/>
      <c r="AR139" s="115"/>
      <c r="AS139" s="115"/>
      <c r="AT139" s="115"/>
      <c r="AU139" s="115"/>
      <c r="AV139" s="16"/>
      <c r="AW139" s="16"/>
      <c r="AX139" s="16"/>
      <c r="AY139" s="16"/>
      <c r="AZ139" s="115" t="s">
        <v>89</v>
      </c>
      <c r="BA139" s="115"/>
      <c r="BB139" s="115"/>
      <c r="BC139" s="115"/>
      <c r="BD139" s="115"/>
      <c r="BE139" s="115"/>
      <c r="BF139" s="115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7"/>
      <c r="BV139" s="25"/>
    </row>
    <row r="140" spans="1:74" ht="15" customHeight="1" x14ac:dyDescent="0.15">
      <c r="A140" s="5"/>
      <c r="B140" s="15"/>
      <c r="C140" s="16"/>
      <c r="D140" s="126" t="s">
        <v>90</v>
      </c>
      <c r="E140" s="126"/>
      <c r="F140" s="126"/>
      <c r="G140" s="126"/>
      <c r="H140" s="34"/>
      <c r="I140" s="35"/>
      <c r="J140" s="194"/>
      <c r="K140" s="146"/>
      <c r="L140" s="146"/>
      <c r="M140" s="195"/>
      <c r="N140" s="36"/>
      <c r="O140" s="196" t="s">
        <v>91</v>
      </c>
      <c r="P140" s="196"/>
      <c r="Q140" s="196"/>
      <c r="R140" s="196"/>
      <c r="S140" s="197"/>
      <c r="T140" s="198"/>
      <c r="U140" s="198"/>
      <c r="V140" s="199"/>
      <c r="W140" s="16"/>
      <c r="X140" s="126" t="s">
        <v>92</v>
      </c>
      <c r="Y140" s="126"/>
      <c r="Z140" s="126"/>
      <c r="AA140" s="126"/>
      <c r="AB140" s="126"/>
      <c r="AC140" s="197"/>
      <c r="AD140" s="198"/>
      <c r="AE140" s="198"/>
      <c r="AF140" s="199"/>
      <c r="AG140" s="16"/>
      <c r="AH140" s="16"/>
      <c r="AI140" s="16"/>
      <c r="AJ140" s="17"/>
      <c r="AK140" s="10"/>
      <c r="AL140" s="24"/>
      <c r="AM140" s="15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7"/>
      <c r="BV140" s="25"/>
    </row>
    <row r="141" spans="1:74" ht="15" customHeight="1" thickBot="1" x14ac:dyDescent="0.2">
      <c r="A141" s="5"/>
      <c r="B141" s="15"/>
      <c r="C141" s="16"/>
      <c r="D141" s="16"/>
      <c r="E141" s="16"/>
      <c r="F141" s="16"/>
      <c r="G141" s="16"/>
      <c r="H141" s="16"/>
      <c r="I141" s="16"/>
      <c r="J141" s="16"/>
      <c r="K141" s="212" t="s">
        <v>64</v>
      </c>
      <c r="L141" s="213"/>
      <c r="M141" s="16"/>
      <c r="N141" s="16"/>
      <c r="O141" s="123" t="s">
        <v>93</v>
      </c>
      <c r="P141" s="123"/>
      <c r="Q141" s="123"/>
      <c r="R141" s="123"/>
      <c r="S141" s="16"/>
      <c r="T141" s="124" t="s">
        <v>94</v>
      </c>
      <c r="U141" s="125"/>
      <c r="V141" s="125"/>
      <c r="W141" s="125"/>
      <c r="X141" s="16"/>
      <c r="Y141" s="123" t="s">
        <v>32</v>
      </c>
      <c r="Z141" s="123"/>
      <c r="AA141" s="123"/>
      <c r="AB141" s="123"/>
      <c r="AC141" s="16"/>
      <c r="AD141" s="16"/>
      <c r="AE141" s="16"/>
      <c r="AF141" s="16"/>
      <c r="AG141" s="16"/>
      <c r="AH141" s="16"/>
      <c r="AI141" s="16"/>
      <c r="AJ141" s="17"/>
      <c r="AK141" s="10"/>
      <c r="AL141" s="24"/>
      <c r="AM141" s="15"/>
      <c r="AN141" s="16"/>
      <c r="AO141" s="196" t="s">
        <v>95</v>
      </c>
      <c r="AP141" s="196"/>
      <c r="AQ141" s="196"/>
      <c r="AR141" s="196"/>
      <c r="AS141" s="196"/>
      <c r="AT141" s="214"/>
      <c r="AU141" s="106"/>
      <c r="AV141" s="107"/>
      <c r="AW141" s="107"/>
      <c r="AX141" s="108"/>
      <c r="AY141" s="16"/>
      <c r="AZ141" s="196" t="s">
        <v>96</v>
      </c>
      <c r="BA141" s="196"/>
      <c r="BB141" s="196"/>
      <c r="BC141" s="196"/>
      <c r="BD141" s="106"/>
      <c r="BE141" s="107"/>
      <c r="BF141" s="107"/>
      <c r="BG141" s="108"/>
      <c r="BH141" s="37" t="s">
        <v>97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7"/>
      <c r="BV141" s="25"/>
    </row>
    <row r="142" spans="1:74" ht="15" customHeight="1" thickBot="1" x14ac:dyDescent="0.2">
      <c r="A142" s="5"/>
      <c r="B142" s="15"/>
      <c r="C142" s="16"/>
      <c r="D142" s="126" t="s">
        <v>98</v>
      </c>
      <c r="E142" s="126"/>
      <c r="F142" s="126"/>
      <c r="G142" s="126"/>
      <c r="H142" s="16"/>
      <c r="I142" s="16"/>
      <c r="J142" s="203">
        <f>SUM(O142,T142,Y142)</f>
        <v>2</v>
      </c>
      <c r="K142" s="204"/>
      <c r="L142" s="204"/>
      <c r="M142" s="205"/>
      <c r="N142" s="20" t="s">
        <v>40</v>
      </c>
      <c r="O142" s="194"/>
      <c r="P142" s="146"/>
      <c r="Q142" s="146"/>
      <c r="R142" s="195"/>
      <c r="S142" s="20" t="s">
        <v>25</v>
      </c>
      <c r="T142" s="206">
        <f>$G$8*2</f>
        <v>2</v>
      </c>
      <c r="U142" s="207"/>
      <c r="V142" s="207"/>
      <c r="W142" s="208"/>
      <c r="X142" s="20" t="s">
        <v>25</v>
      </c>
      <c r="Y142" s="194"/>
      <c r="Z142" s="146"/>
      <c r="AA142" s="146"/>
      <c r="AB142" s="195"/>
      <c r="AC142" s="16"/>
      <c r="AD142" s="16"/>
      <c r="AE142" s="16"/>
      <c r="AF142" s="16"/>
      <c r="AG142" s="16"/>
      <c r="AH142" s="16"/>
      <c r="AI142" s="16"/>
      <c r="AJ142" s="17"/>
      <c r="AK142" s="10"/>
      <c r="AL142" s="24"/>
      <c r="AM142" s="15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96" t="s">
        <v>99</v>
      </c>
      <c r="BA142" s="196"/>
      <c r="BB142" s="196"/>
      <c r="BC142" s="196"/>
      <c r="BD142" s="209" t="str">
        <f>IF(O142="","",IF(O142&lt;=0,"",IF(BD141="不明","─",QUOTIENT(BD141,O142*2))))</f>
        <v/>
      </c>
      <c r="BE142" s="210"/>
      <c r="BF142" s="210"/>
      <c r="BG142" s="211"/>
      <c r="BH142" s="38" t="s">
        <v>100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7"/>
      <c r="BV142" s="25"/>
    </row>
    <row r="143" spans="1:74" ht="15" customHeight="1" x14ac:dyDescent="0.15">
      <c r="A143" s="5"/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0"/>
      <c r="AL143" s="24"/>
      <c r="AM143" s="15"/>
      <c r="AN143" s="16"/>
      <c r="AO143" s="115" t="s">
        <v>101</v>
      </c>
      <c r="AP143" s="115"/>
      <c r="AQ143" s="115"/>
      <c r="AR143" s="115"/>
      <c r="AS143" s="115"/>
      <c r="AT143" s="115"/>
      <c r="AU143" s="115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7"/>
      <c r="BV143" s="25"/>
    </row>
    <row r="144" spans="1:74" ht="15" customHeight="1" x14ac:dyDescent="0.15">
      <c r="A144" s="5"/>
      <c r="B144" s="15"/>
      <c r="C144" s="16"/>
      <c r="D144" s="115" t="s">
        <v>102</v>
      </c>
      <c r="E144" s="115"/>
      <c r="F144" s="115"/>
      <c r="G144" s="115"/>
      <c r="H144" s="115"/>
      <c r="I144" s="115"/>
      <c r="J144" s="115"/>
      <c r="K144" s="39" t="s">
        <v>103</v>
      </c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40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0"/>
      <c r="AL144" s="24"/>
      <c r="AM144" s="15"/>
      <c r="AN144" s="16"/>
      <c r="AO144" s="200"/>
      <c r="AP144" s="201"/>
      <c r="AQ144" s="201"/>
      <c r="AR144" s="201"/>
      <c r="AS144" s="201"/>
      <c r="AT144" s="201"/>
      <c r="AU144" s="201"/>
      <c r="AV144" s="201"/>
      <c r="AW144" s="201"/>
      <c r="AX144" s="201"/>
      <c r="AY144" s="201"/>
      <c r="AZ144" s="201"/>
      <c r="BA144" s="201"/>
      <c r="BB144" s="201"/>
      <c r="BC144" s="201"/>
      <c r="BD144" s="201"/>
      <c r="BE144" s="201"/>
      <c r="BF144" s="201"/>
      <c r="BG144" s="201"/>
      <c r="BH144" s="201"/>
      <c r="BI144" s="201"/>
      <c r="BJ144" s="201"/>
      <c r="BK144" s="201"/>
      <c r="BL144" s="201"/>
      <c r="BM144" s="201"/>
      <c r="BN144" s="201"/>
      <c r="BO144" s="201"/>
      <c r="BP144" s="201"/>
      <c r="BQ144" s="201"/>
      <c r="BR144" s="201"/>
      <c r="BS144" s="202"/>
      <c r="BT144" s="16"/>
      <c r="BU144" s="17"/>
      <c r="BV144" s="25"/>
    </row>
    <row r="145" spans="1:74" ht="15" customHeight="1" thickBot="1" x14ac:dyDescent="0.2">
      <c r="A145" s="5"/>
      <c r="B145" s="1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24" t="s">
        <v>104</v>
      </c>
      <c r="AB145" s="125"/>
      <c r="AC145" s="125"/>
      <c r="AD145" s="16"/>
      <c r="AE145" s="124" t="s">
        <v>105</v>
      </c>
      <c r="AF145" s="125"/>
      <c r="AG145" s="125"/>
      <c r="AH145" s="16"/>
      <c r="AI145" s="16"/>
      <c r="AJ145" s="17"/>
      <c r="AK145" s="10"/>
      <c r="AL145" s="24"/>
      <c r="AM145" s="15"/>
      <c r="AN145" s="16"/>
      <c r="AO145" s="170"/>
      <c r="AP145" s="171"/>
      <c r="AQ145" s="171"/>
      <c r="AR145" s="171"/>
      <c r="AS145" s="171"/>
      <c r="AT145" s="171"/>
      <c r="AU145" s="171"/>
      <c r="AV145" s="171"/>
      <c r="AW145" s="171"/>
      <c r="AX145" s="171"/>
      <c r="AY145" s="171"/>
      <c r="AZ145" s="171"/>
      <c r="BA145" s="171"/>
      <c r="BB145" s="171"/>
      <c r="BC145" s="171"/>
      <c r="BD145" s="171"/>
      <c r="BE145" s="171"/>
      <c r="BF145" s="171"/>
      <c r="BG145" s="171"/>
      <c r="BH145" s="171"/>
      <c r="BI145" s="171"/>
      <c r="BJ145" s="171"/>
      <c r="BK145" s="171"/>
      <c r="BL145" s="171"/>
      <c r="BM145" s="171"/>
      <c r="BN145" s="171"/>
      <c r="BO145" s="171"/>
      <c r="BP145" s="171"/>
      <c r="BQ145" s="171"/>
      <c r="BR145" s="171"/>
      <c r="BS145" s="172"/>
      <c r="BT145" s="16"/>
      <c r="BU145" s="17"/>
      <c r="BV145" s="25"/>
    </row>
    <row r="146" spans="1:74" ht="15" customHeight="1" thickBot="1" x14ac:dyDescent="0.2">
      <c r="A146" s="5"/>
      <c r="B146" s="15"/>
      <c r="C146" s="16"/>
      <c r="D146" s="185" t="s">
        <v>106</v>
      </c>
      <c r="E146" s="185"/>
      <c r="F146" s="185"/>
      <c r="G146" s="185"/>
      <c r="H146" s="106"/>
      <c r="I146" s="107"/>
      <c r="J146" s="107"/>
      <c r="K146" s="107"/>
      <c r="L146" s="107"/>
      <c r="M146" s="108"/>
      <c r="N146" s="186" t="s">
        <v>107</v>
      </c>
      <c r="O146" s="187"/>
      <c r="P146" s="187"/>
      <c r="Q146" s="188"/>
      <c r="R146" s="189"/>
      <c r="S146" s="190"/>
      <c r="T146" s="187" t="s">
        <v>108</v>
      </c>
      <c r="U146" s="187"/>
      <c r="V146" s="187"/>
      <c r="W146" s="191">
        <f>SUM(AA146,AE146)</f>
        <v>0</v>
      </c>
      <c r="X146" s="192"/>
      <c r="Y146" s="193"/>
      <c r="Z146" t="s">
        <v>40</v>
      </c>
      <c r="AA146" s="106"/>
      <c r="AB146" s="107"/>
      <c r="AC146" s="108"/>
      <c r="AD146" t="s">
        <v>25</v>
      </c>
      <c r="AE146" s="182">
        <f>QUOTIENT($G$8,5)</f>
        <v>0</v>
      </c>
      <c r="AF146" s="183"/>
      <c r="AG146" s="184"/>
      <c r="AI146" s="16"/>
      <c r="AJ146" s="17"/>
      <c r="AK146" s="10"/>
      <c r="AL146" s="24"/>
      <c r="AM146" s="15"/>
      <c r="AN146" s="16"/>
      <c r="AO146" s="170"/>
      <c r="AP146" s="171"/>
      <c r="AQ146" s="171"/>
      <c r="AR146" s="171"/>
      <c r="AS146" s="171"/>
      <c r="AT146" s="171"/>
      <c r="AU146" s="171"/>
      <c r="AV146" s="171"/>
      <c r="AW146" s="171"/>
      <c r="AX146" s="171"/>
      <c r="AY146" s="171"/>
      <c r="AZ146" s="171"/>
      <c r="BA146" s="171"/>
      <c r="BB146" s="171"/>
      <c r="BC146" s="171"/>
      <c r="BD146" s="171"/>
      <c r="BE146" s="171"/>
      <c r="BF146" s="171"/>
      <c r="BG146" s="171"/>
      <c r="BH146" s="171"/>
      <c r="BI146" s="171"/>
      <c r="BJ146" s="171"/>
      <c r="BK146" s="171"/>
      <c r="BL146" s="171"/>
      <c r="BM146" s="171"/>
      <c r="BN146" s="171"/>
      <c r="BO146" s="171"/>
      <c r="BP146" s="171"/>
      <c r="BQ146" s="171"/>
      <c r="BR146" s="171"/>
      <c r="BS146" s="172"/>
      <c r="BT146" s="16"/>
      <c r="BU146" s="17"/>
      <c r="BV146" s="25"/>
    </row>
    <row r="147" spans="1:74" ht="15" customHeight="1" thickBot="1" x14ac:dyDescent="0.2">
      <c r="A147" s="5"/>
      <c r="B147" s="1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24" t="s">
        <v>104</v>
      </c>
      <c r="AB147" s="125"/>
      <c r="AC147" s="125"/>
      <c r="AD147" s="16"/>
      <c r="AE147" s="124" t="s">
        <v>105</v>
      </c>
      <c r="AF147" s="125"/>
      <c r="AG147" s="125"/>
      <c r="AH147" s="16"/>
      <c r="AI147" s="16"/>
      <c r="AJ147" s="17"/>
      <c r="AK147" s="10"/>
      <c r="AL147" s="24"/>
      <c r="AM147" s="15"/>
      <c r="AN147" s="16"/>
      <c r="AO147" s="170"/>
      <c r="AP147" s="171"/>
      <c r="AQ147" s="171"/>
      <c r="AR147" s="171"/>
      <c r="AS147" s="171"/>
      <c r="AT147" s="171"/>
      <c r="AU147" s="171"/>
      <c r="AV147" s="171"/>
      <c r="AW147" s="171"/>
      <c r="AX147" s="171"/>
      <c r="AY147" s="171"/>
      <c r="AZ147" s="171"/>
      <c r="BA147" s="171"/>
      <c r="BB147" s="171"/>
      <c r="BC147" s="171"/>
      <c r="BD147" s="171"/>
      <c r="BE147" s="171"/>
      <c r="BF147" s="171"/>
      <c r="BG147" s="171"/>
      <c r="BH147" s="171"/>
      <c r="BI147" s="171"/>
      <c r="BJ147" s="171"/>
      <c r="BK147" s="171"/>
      <c r="BL147" s="171"/>
      <c r="BM147" s="171"/>
      <c r="BN147" s="171"/>
      <c r="BO147" s="171"/>
      <c r="BP147" s="171"/>
      <c r="BQ147" s="171"/>
      <c r="BR147" s="171"/>
      <c r="BS147" s="172"/>
      <c r="BT147" s="16"/>
      <c r="BU147" s="17"/>
      <c r="BV147" s="25"/>
    </row>
    <row r="148" spans="1:74" ht="15" customHeight="1" thickBot="1" x14ac:dyDescent="0.2">
      <c r="A148" s="5"/>
      <c r="B148" s="15"/>
      <c r="C148" s="16"/>
      <c r="D148" s="185" t="s">
        <v>106</v>
      </c>
      <c r="E148" s="185"/>
      <c r="F148" s="185"/>
      <c r="G148" s="185"/>
      <c r="H148" s="106"/>
      <c r="I148" s="107"/>
      <c r="J148" s="107"/>
      <c r="K148" s="107"/>
      <c r="L148" s="107"/>
      <c r="M148" s="108"/>
      <c r="N148" s="186" t="s">
        <v>107</v>
      </c>
      <c r="O148" s="187"/>
      <c r="P148" s="187"/>
      <c r="Q148" s="188"/>
      <c r="R148" s="189"/>
      <c r="S148" s="190"/>
      <c r="T148" s="187" t="s">
        <v>108</v>
      </c>
      <c r="U148" s="187"/>
      <c r="V148" s="187"/>
      <c r="W148" s="191">
        <f>SUM(AA148,AE148)</f>
        <v>0</v>
      </c>
      <c r="X148" s="192"/>
      <c r="Y148" s="193"/>
      <c r="Z148" t="s">
        <v>40</v>
      </c>
      <c r="AA148" s="106"/>
      <c r="AB148" s="107"/>
      <c r="AC148" s="108"/>
      <c r="AD148" t="s">
        <v>25</v>
      </c>
      <c r="AE148" s="182">
        <f>QUOTIENT($G$8,5)</f>
        <v>0</v>
      </c>
      <c r="AF148" s="183"/>
      <c r="AG148" s="184"/>
      <c r="AI148" s="16"/>
      <c r="AJ148" s="17"/>
      <c r="AK148" s="10"/>
      <c r="AL148" s="24"/>
      <c r="AM148" s="15"/>
      <c r="AN148" s="16"/>
      <c r="AO148" s="170"/>
      <c r="AP148" s="171"/>
      <c r="AQ148" s="171"/>
      <c r="AR148" s="171"/>
      <c r="AS148" s="171"/>
      <c r="AT148" s="171"/>
      <c r="AU148" s="171"/>
      <c r="AV148" s="171"/>
      <c r="AW148" s="171"/>
      <c r="AX148" s="171"/>
      <c r="AY148" s="171"/>
      <c r="AZ148" s="171"/>
      <c r="BA148" s="171"/>
      <c r="BB148" s="171"/>
      <c r="BC148" s="171"/>
      <c r="BD148" s="171"/>
      <c r="BE148" s="171"/>
      <c r="BF148" s="171"/>
      <c r="BG148" s="171"/>
      <c r="BH148" s="171"/>
      <c r="BI148" s="171"/>
      <c r="BJ148" s="171"/>
      <c r="BK148" s="171"/>
      <c r="BL148" s="171"/>
      <c r="BM148" s="171"/>
      <c r="BN148" s="171"/>
      <c r="BO148" s="171"/>
      <c r="BP148" s="171"/>
      <c r="BQ148" s="171"/>
      <c r="BR148" s="171"/>
      <c r="BS148" s="172"/>
      <c r="BT148" s="16"/>
      <c r="BU148" s="17"/>
      <c r="BV148" s="25"/>
    </row>
    <row r="149" spans="1:74" ht="15" customHeight="1" thickBot="1" x14ac:dyDescent="0.2">
      <c r="A149" s="5"/>
      <c r="B149" s="1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24" t="s">
        <v>104</v>
      </c>
      <c r="AB149" s="125"/>
      <c r="AC149" s="125"/>
      <c r="AD149" s="16"/>
      <c r="AE149" s="124" t="s">
        <v>105</v>
      </c>
      <c r="AF149" s="125"/>
      <c r="AG149" s="125"/>
      <c r="AH149" s="16"/>
      <c r="AI149" s="16"/>
      <c r="AJ149" s="17"/>
      <c r="AK149" s="10"/>
      <c r="AL149" s="24"/>
      <c r="AM149" s="15"/>
      <c r="AN149" s="16"/>
      <c r="AO149" s="170"/>
      <c r="AP149" s="171"/>
      <c r="AQ149" s="171"/>
      <c r="AR149" s="171"/>
      <c r="AS149" s="171"/>
      <c r="AT149" s="171"/>
      <c r="AU149" s="171"/>
      <c r="AV149" s="171"/>
      <c r="AW149" s="171"/>
      <c r="AX149" s="171"/>
      <c r="AY149" s="171"/>
      <c r="AZ149" s="171"/>
      <c r="BA149" s="171"/>
      <c r="BB149" s="171"/>
      <c r="BC149" s="171"/>
      <c r="BD149" s="171"/>
      <c r="BE149" s="171"/>
      <c r="BF149" s="171"/>
      <c r="BG149" s="171"/>
      <c r="BH149" s="171"/>
      <c r="BI149" s="171"/>
      <c r="BJ149" s="171"/>
      <c r="BK149" s="171"/>
      <c r="BL149" s="171"/>
      <c r="BM149" s="171"/>
      <c r="BN149" s="171"/>
      <c r="BO149" s="171"/>
      <c r="BP149" s="171"/>
      <c r="BQ149" s="171"/>
      <c r="BR149" s="171"/>
      <c r="BS149" s="172"/>
      <c r="BT149" s="16"/>
      <c r="BU149" s="17"/>
      <c r="BV149" s="25"/>
    </row>
    <row r="150" spans="1:74" ht="15" customHeight="1" thickBot="1" x14ac:dyDescent="0.2">
      <c r="A150" s="5"/>
      <c r="B150" s="15"/>
      <c r="C150" s="16"/>
      <c r="D150" s="185" t="s">
        <v>106</v>
      </c>
      <c r="E150" s="185"/>
      <c r="F150" s="185"/>
      <c r="G150" s="185"/>
      <c r="H150" s="106"/>
      <c r="I150" s="107"/>
      <c r="J150" s="107"/>
      <c r="K150" s="107"/>
      <c r="L150" s="107"/>
      <c r="M150" s="108"/>
      <c r="N150" s="186" t="s">
        <v>107</v>
      </c>
      <c r="O150" s="187"/>
      <c r="P150" s="187"/>
      <c r="Q150" s="188"/>
      <c r="R150" s="189"/>
      <c r="S150" s="190"/>
      <c r="T150" s="187" t="s">
        <v>108</v>
      </c>
      <c r="U150" s="187"/>
      <c r="V150" s="187"/>
      <c r="W150" s="191">
        <f>SUM(AA150,AE150)</f>
        <v>0</v>
      </c>
      <c r="X150" s="192"/>
      <c r="Y150" s="193"/>
      <c r="Z150" t="s">
        <v>40</v>
      </c>
      <c r="AA150" s="106"/>
      <c r="AB150" s="107"/>
      <c r="AC150" s="108"/>
      <c r="AD150" t="s">
        <v>25</v>
      </c>
      <c r="AE150" s="182">
        <f>QUOTIENT($G$8,5)</f>
        <v>0</v>
      </c>
      <c r="AF150" s="183"/>
      <c r="AG150" s="184"/>
      <c r="AI150" s="16"/>
      <c r="AJ150" s="17"/>
      <c r="AK150" s="10"/>
      <c r="AL150" s="24"/>
      <c r="AM150" s="15"/>
      <c r="AN150" s="16"/>
      <c r="AO150" s="170"/>
      <c r="AP150" s="171"/>
      <c r="AQ150" s="171"/>
      <c r="AR150" s="171"/>
      <c r="AS150" s="171"/>
      <c r="AT150" s="171"/>
      <c r="AU150" s="171"/>
      <c r="AV150" s="171"/>
      <c r="AW150" s="171"/>
      <c r="AX150" s="171"/>
      <c r="AY150" s="171"/>
      <c r="AZ150" s="171"/>
      <c r="BA150" s="171"/>
      <c r="BB150" s="171"/>
      <c r="BC150" s="171"/>
      <c r="BD150" s="171"/>
      <c r="BE150" s="171"/>
      <c r="BF150" s="171"/>
      <c r="BG150" s="171"/>
      <c r="BH150" s="171"/>
      <c r="BI150" s="171"/>
      <c r="BJ150" s="171"/>
      <c r="BK150" s="171"/>
      <c r="BL150" s="171"/>
      <c r="BM150" s="171"/>
      <c r="BN150" s="171"/>
      <c r="BO150" s="171"/>
      <c r="BP150" s="171"/>
      <c r="BQ150" s="171"/>
      <c r="BR150" s="171"/>
      <c r="BS150" s="172"/>
      <c r="BT150" s="16"/>
      <c r="BU150" s="17"/>
      <c r="BV150" s="25"/>
    </row>
    <row r="151" spans="1:74" ht="15" customHeight="1" thickBot="1" x14ac:dyDescent="0.2">
      <c r="A151" s="5"/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24" t="s">
        <v>104</v>
      </c>
      <c r="AB151" s="125"/>
      <c r="AC151" s="125"/>
      <c r="AD151" s="16"/>
      <c r="AE151" s="124" t="s">
        <v>105</v>
      </c>
      <c r="AF151" s="125"/>
      <c r="AG151" s="125"/>
      <c r="AH151" s="16"/>
      <c r="AI151" s="16"/>
      <c r="AJ151" s="17"/>
      <c r="AK151" s="10"/>
      <c r="AL151" s="24"/>
      <c r="AM151" s="15"/>
      <c r="AN151" s="16"/>
      <c r="AO151" s="170"/>
      <c r="AP151" s="171"/>
      <c r="AQ151" s="171"/>
      <c r="AR151" s="171"/>
      <c r="AS151" s="171"/>
      <c r="AT151" s="171"/>
      <c r="AU151" s="171"/>
      <c r="AV151" s="171"/>
      <c r="AW151" s="171"/>
      <c r="AX151" s="171"/>
      <c r="AY151" s="171"/>
      <c r="AZ151" s="171"/>
      <c r="BA151" s="171"/>
      <c r="BB151" s="171"/>
      <c r="BC151" s="171"/>
      <c r="BD151" s="171"/>
      <c r="BE151" s="171"/>
      <c r="BF151" s="171"/>
      <c r="BG151" s="171"/>
      <c r="BH151" s="171"/>
      <c r="BI151" s="171"/>
      <c r="BJ151" s="171"/>
      <c r="BK151" s="171"/>
      <c r="BL151" s="171"/>
      <c r="BM151" s="171"/>
      <c r="BN151" s="171"/>
      <c r="BO151" s="171"/>
      <c r="BP151" s="171"/>
      <c r="BQ151" s="171"/>
      <c r="BR151" s="171"/>
      <c r="BS151" s="172"/>
      <c r="BT151" s="16"/>
      <c r="BU151" s="17"/>
      <c r="BV151" s="25"/>
    </row>
    <row r="152" spans="1:74" ht="15" customHeight="1" thickBot="1" x14ac:dyDescent="0.2">
      <c r="A152" s="5"/>
      <c r="B152" s="15"/>
      <c r="C152" s="16"/>
      <c r="D152" s="185" t="s">
        <v>106</v>
      </c>
      <c r="E152" s="185"/>
      <c r="F152" s="185"/>
      <c r="G152" s="185"/>
      <c r="H152" s="106"/>
      <c r="I152" s="107"/>
      <c r="J152" s="107"/>
      <c r="K152" s="107"/>
      <c r="L152" s="107"/>
      <c r="M152" s="108"/>
      <c r="N152" s="186" t="s">
        <v>107</v>
      </c>
      <c r="O152" s="187"/>
      <c r="P152" s="187"/>
      <c r="Q152" s="188"/>
      <c r="R152" s="189"/>
      <c r="S152" s="190"/>
      <c r="T152" s="187" t="s">
        <v>108</v>
      </c>
      <c r="U152" s="187"/>
      <c r="V152" s="187"/>
      <c r="W152" s="191">
        <f>SUM(AA152,AE152)</f>
        <v>0</v>
      </c>
      <c r="X152" s="192"/>
      <c r="Y152" s="193"/>
      <c r="Z152" t="s">
        <v>40</v>
      </c>
      <c r="AA152" s="106"/>
      <c r="AB152" s="107"/>
      <c r="AC152" s="108"/>
      <c r="AD152" t="s">
        <v>25</v>
      </c>
      <c r="AE152" s="182">
        <f>QUOTIENT($G$8,5)</f>
        <v>0</v>
      </c>
      <c r="AF152" s="183"/>
      <c r="AG152" s="184"/>
      <c r="AI152" s="16"/>
      <c r="AJ152" s="17"/>
      <c r="AK152" s="10"/>
      <c r="AL152" s="24"/>
      <c r="AM152" s="15"/>
      <c r="AN152" s="16"/>
      <c r="AO152" s="170"/>
      <c r="AP152" s="171"/>
      <c r="AQ152" s="171"/>
      <c r="AR152" s="171"/>
      <c r="AS152" s="171"/>
      <c r="AT152" s="171"/>
      <c r="AU152" s="171"/>
      <c r="AV152" s="171"/>
      <c r="AW152" s="171"/>
      <c r="AX152" s="171"/>
      <c r="AY152" s="171"/>
      <c r="AZ152" s="171"/>
      <c r="BA152" s="171"/>
      <c r="BB152" s="171"/>
      <c r="BC152" s="171"/>
      <c r="BD152" s="171"/>
      <c r="BE152" s="171"/>
      <c r="BF152" s="171"/>
      <c r="BG152" s="171"/>
      <c r="BH152" s="171"/>
      <c r="BI152" s="171"/>
      <c r="BJ152" s="171"/>
      <c r="BK152" s="171"/>
      <c r="BL152" s="171"/>
      <c r="BM152" s="171"/>
      <c r="BN152" s="171"/>
      <c r="BO152" s="171"/>
      <c r="BP152" s="171"/>
      <c r="BQ152" s="171"/>
      <c r="BR152" s="171"/>
      <c r="BS152" s="172"/>
      <c r="BT152" s="16"/>
      <c r="BU152" s="17"/>
      <c r="BV152" s="25"/>
    </row>
    <row r="153" spans="1:74" ht="15" customHeight="1" x14ac:dyDescent="0.15">
      <c r="A153" s="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0"/>
      <c r="AL153" s="24"/>
      <c r="AM153" s="15"/>
      <c r="AN153" s="16"/>
      <c r="AO153" s="170"/>
      <c r="AP153" s="171"/>
      <c r="AQ153" s="171"/>
      <c r="AR153" s="171"/>
      <c r="AS153" s="171"/>
      <c r="AT153" s="171"/>
      <c r="AU153" s="171"/>
      <c r="AV153" s="171"/>
      <c r="AW153" s="171"/>
      <c r="AX153" s="171"/>
      <c r="AY153" s="171"/>
      <c r="AZ153" s="171"/>
      <c r="BA153" s="171"/>
      <c r="BB153" s="171"/>
      <c r="BC153" s="171"/>
      <c r="BD153" s="171"/>
      <c r="BE153" s="171"/>
      <c r="BF153" s="171"/>
      <c r="BG153" s="171"/>
      <c r="BH153" s="171"/>
      <c r="BI153" s="171"/>
      <c r="BJ153" s="171"/>
      <c r="BK153" s="171"/>
      <c r="BL153" s="171"/>
      <c r="BM153" s="171"/>
      <c r="BN153" s="171"/>
      <c r="BO153" s="171"/>
      <c r="BP153" s="171"/>
      <c r="BQ153" s="171"/>
      <c r="BR153" s="171"/>
      <c r="BS153" s="172"/>
      <c r="BT153" s="16"/>
      <c r="BU153" s="17"/>
      <c r="BV153" s="25"/>
    </row>
    <row r="154" spans="1:74" ht="15" customHeight="1" x14ac:dyDescent="0.15">
      <c r="A154" s="5"/>
      <c r="B154" s="15"/>
      <c r="C154" s="16"/>
      <c r="D154" s="115" t="s">
        <v>109</v>
      </c>
      <c r="E154" s="115"/>
      <c r="F154" s="115"/>
      <c r="G154" s="115"/>
      <c r="H154" s="115"/>
      <c r="I154" s="115"/>
      <c r="J154" s="115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0"/>
      <c r="AL154" s="24"/>
      <c r="AM154" s="15"/>
      <c r="AN154" s="16"/>
      <c r="AO154" s="170"/>
      <c r="AP154" s="171"/>
      <c r="AQ154" s="171"/>
      <c r="AR154" s="171"/>
      <c r="AS154" s="171"/>
      <c r="AT154" s="171"/>
      <c r="AU154" s="171"/>
      <c r="AV154" s="171"/>
      <c r="AW154" s="171"/>
      <c r="AX154" s="171"/>
      <c r="AY154" s="171"/>
      <c r="AZ154" s="171"/>
      <c r="BA154" s="171"/>
      <c r="BB154" s="171"/>
      <c r="BC154" s="171"/>
      <c r="BD154" s="171"/>
      <c r="BE154" s="171"/>
      <c r="BF154" s="171"/>
      <c r="BG154" s="171"/>
      <c r="BH154" s="171"/>
      <c r="BI154" s="171"/>
      <c r="BJ154" s="171"/>
      <c r="BK154" s="171"/>
      <c r="BL154" s="171"/>
      <c r="BM154" s="171"/>
      <c r="BN154" s="171"/>
      <c r="BO154" s="171"/>
      <c r="BP154" s="171"/>
      <c r="BQ154" s="171"/>
      <c r="BR154" s="171"/>
      <c r="BS154" s="172"/>
      <c r="BT154" s="16"/>
      <c r="BU154" s="17"/>
      <c r="BV154" s="25"/>
    </row>
    <row r="155" spans="1:74" ht="15" customHeight="1" x14ac:dyDescent="0.15">
      <c r="A155" s="5"/>
      <c r="B155" s="15"/>
      <c r="C155" s="16"/>
      <c r="D155" s="179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  <c r="W155" s="180"/>
      <c r="X155" s="180"/>
      <c r="Y155" s="180"/>
      <c r="Z155" s="180"/>
      <c r="AA155" s="180"/>
      <c r="AB155" s="180"/>
      <c r="AC155" s="180"/>
      <c r="AD155" s="180"/>
      <c r="AE155" s="180"/>
      <c r="AF155" s="180"/>
      <c r="AG155" s="180"/>
      <c r="AH155" s="181"/>
      <c r="AI155" s="16"/>
      <c r="AJ155" s="17"/>
      <c r="AK155" s="10"/>
      <c r="AL155" s="24"/>
      <c r="AM155" s="15"/>
      <c r="AN155" s="16"/>
      <c r="AO155" s="170"/>
      <c r="AP155" s="171"/>
      <c r="AQ155" s="171"/>
      <c r="AR155" s="171"/>
      <c r="AS155" s="171"/>
      <c r="AT155" s="171"/>
      <c r="AU155" s="171"/>
      <c r="AV155" s="171"/>
      <c r="AW155" s="171"/>
      <c r="AX155" s="171"/>
      <c r="AY155" s="171"/>
      <c r="AZ155" s="171"/>
      <c r="BA155" s="171"/>
      <c r="BB155" s="171"/>
      <c r="BC155" s="171"/>
      <c r="BD155" s="171"/>
      <c r="BE155" s="171"/>
      <c r="BF155" s="171"/>
      <c r="BG155" s="171"/>
      <c r="BH155" s="171"/>
      <c r="BI155" s="171"/>
      <c r="BJ155" s="171"/>
      <c r="BK155" s="171"/>
      <c r="BL155" s="171"/>
      <c r="BM155" s="171"/>
      <c r="BN155" s="171"/>
      <c r="BO155" s="171"/>
      <c r="BP155" s="171"/>
      <c r="BQ155" s="171"/>
      <c r="BR155" s="171"/>
      <c r="BS155" s="172"/>
      <c r="BT155" s="16"/>
      <c r="BU155" s="17"/>
      <c r="BV155" s="25"/>
    </row>
    <row r="156" spans="1:74" ht="15" customHeight="1" x14ac:dyDescent="0.15">
      <c r="A156" s="5"/>
      <c r="B156" s="15"/>
      <c r="C156" s="16"/>
      <c r="D156" s="167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9"/>
      <c r="AI156" s="16"/>
      <c r="AJ156" s="17"/>
      <c r="AK156" s="10"/>
      <c r="AL156" s="24"/>
      <c r="AM156" s="15"/>
      <c r="AN156" s="16"/>
      <c r="AO156" s="170"/>
      <c r="AP156" s="171"/>
      <c r="AQ156" s="171"/>
      <c r="AR156" s="171"/>
      <c r="AS156" s="171"/>
      <c r="AT156" s="171"/>
      <c r="AU156" s="171"/>
      <c r="AV156" s="171"/>
      <c r="AW156" s="171"/>
      <c r="AX156" s="171"/>
      <c r="AY156" s="171"/>
      <c r="AZ156" s="171"/>
      <c r="BA156" s="171"/>
      <c r="BB156" s="171"/>
      <c r="BC156" s="171"/>
      <c r="BD156" s="171"/>
      <c r="BE156" s="171"/>
      <c r="BF156" s="171"/>
      <c r="BG156" s="171"/>
      <c r="BH156" s="171"/>
      <c r="BI156" s="171"/>
      <c r="BJ156" s="171"/>
      <c r="BK156" s="171"/>
      <c r="BL156" s="171"/>
      <c r="BM156" s="171"/>
      <c r="BN156" s="171"/>
      <c r="BO156" s="171"/>
      <c r="BP156" s="171"/>
      <c r="BQ156" s="171"/>
      <c r="BR156" s="171"/>
      <c r="BS156" s="172"/>
      <c r="BT156" s="16"/>
      <c r="BU156" s="17"/>
      <c r="BV156" s="25"/>
    </row>
    <row r="157" spans="1:74" ht="15" customHeight="1" x14ac:dyDescent="0.15">
      <c r="A157" s="5"/>
      <c r="B157" s="15"/>
      <c r="C157" s="16"/>
      <c r="D157" s="167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9"/>
      <c r="AI157" s="16"/>
      <c r="AJ157" s="17"/>
      <c r="AK157" s="10"/>
      <c r="AL157" s="24"/>
      <c r="AM157" s="15"/>
      <c r="AN157" s="16"/>
      <c r="AO157" s="170"/>
      <c r="AP157" s="171"/>
      <c r="AQ157" s="171"/>
      <c r="AR157" s="171"/>
      <c r="AS157" s="171"/>
      <c r="AT157" s="171"/>
      <c r="AU157" s="171"/>
      <c r="AV157" s="171"/>
      <c r="AW157" s="171"/>
      <c r="AX157" s="171"/>
      <c r="AY157" s="171"/>
      <c r="AZ157" s="171"/>
      <c r="BA157" s="171"/>
      <c r="BB157" s="171"/>
      <c r="BC157" s="171"/>
      <c r="BD157" s="171"/>
      <c r="BE157" s="171"/>
      <c r="BF157" s="171"/>
      <c r="BG157" s="171"/>
      <c r="BH157" s="171"/>
      <c r="BI157" s="171"/>
      <c r="BJ157" s="171"/>
      <c r="BK157" s="171"/>
      <c r="BL157" s="171"/>
      <c r="BM157" s="171"/>
      <c r="BN157" s="171"/>
      <c r="BO157" s="171"/>
      <c r="BP157" s="171"/>
      <c r="BQ157" s="171"/>
      <c r="BR157" s="171"/>
      <c r="BS157" s="172"/>
      <c r="BT157" s="16"/>
      <c r="BU157" s="17"/>
      <c r="BV157" s="25"/>
    </row>
    <row r="158" spans="1:74" ht="15" customHeight="1" x14ac:dyDescent="0.15">
      <c r="A158" s="5"/>
      <c r="B158" s="15"/>
      <c r="C158" s="16"/>
      <c r="D158" s="167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9"/>
      <c r="AI158" s="16"/>
      <c r="AJ158" s="17"/>
      <c r="AK158" s="10"/>
      <c r="AL158" s="24"/>
      <c r="AM158" s="15"/>
      <c r="AN158" s="16"/>
      <c r="AO158" s="170"/>
      <c r="AP158" s="171"/>
      <c r="AQ158" s="171"/>
      <c r="AR158" s="171"/>
      <c r="AS158" s="171"/>
      <c r="AT158" s="171"/>
      <c r="AU158" s="171"/>
      <c r="AV158" s="171"/>
      <c r="AW158" s="171"/>
      <c r="AX158" s="171"/>
      <c r="AY158" s="171"/>
      <c r="AZ158" s="171"/>
      <c r="BA158" s="171"/>
      <c r="BB158" s="171"/>
      <c r="BC158" s="171"/>
      <c r="BD158" s="171"/>
      <c r="BE158" s="171"/>
      <c r="BF158" s="171"/>
      <c r="BG158" s="171"/>
      <c r="BH158" s="171"/>
      <c r="BI158" s="171"/>
      <c r="BJ158" s="171"/>
      <c r="BK158" s="171"/>
      <c r="BL158" s="171"/>
      <c r="BM158" s="171"/>
      <c r="BN158" s="171"/>
      <c r="BO158" s="171"/>
      <c r="BP158" s="171"/>
      <c r="BQ158" s="171"/>
      <c r="BR158" s="171"/>
      <c r="BS158" s="172"/>
      <c r="BT158" s="16"/>
      <c r="BU158" s="17"/>
      <c r="BV158" s="25"/>
    </row>
    <row r="159" spans="1:74" ht="15" customHeight="1" x14ac:dyDescent="0.15">
      <c r="A159" s="5"/>
      <c r="B159" s="15"/>
      <c r="C159" s="16"/>
      <c r="D159" s="167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9"/>
      <c r="AI159" s="16"/>
      <c r="AJ159" s="17"/>
      <c r="AK159" s="10"/>
      <c r="AL159" s="24"/>
      <c r="AM159" s="15"/>
      <c r="AN159" s="16"/>
      <c r="AO159" s="170"/>
      <c r="AP159" s="171"/>
      <c r="AQ159" s="171"/>
      <c r="AR159" s="171"/>
      <c r="AS159" s="171"/>
      <c r="AT159" s="171"/>
      <c r="AU159" s="171"/>
      <c r="AV159" s="171"/>
      <c r="AW159" s="171"/>
      <c r="AX159" s="171"/>
      <c r="AY159" s="171"/>
      <c r="AZ159" s="171"/>
      <c r="BA159" s="171"/>
      <c r="BB159" s="171"/>
      <c r="BC159" s="171"/>
      <c r="BD159" s="171"/>
      <c r="BE159" s="171"/>
      <c r="BF159" s="171"/>
      <c r="BG159" s="171"/>
      <c r="BH159" s="171"/>
      <c r="BI159" s="171"/>
      <c r="BJ159" s="171"/>
      <c r="BK159" s="171"/>
      <c r="BL159" s="171"/>
      <c r="BM159" s="171"/>
      <c r="BN159" s="171"/>
      <c r="BO159" s="171"/>
      <c r="BP159" s="171"/>
      <c r="BQ159" s="171"/>
      <c r="BR159" s="171"/>
      <c r="BS159" s="172"/>
      <c r="BT159" s="16"/>
      <c r="BU159" s="17"/>
      <c r="BV159" s="25"/>
    </row>
    <row r="160" spans="1:74" ht="15" customHeight="1" x14ac:dyDescent="0.15">
      <c r="A160" s="5"/>
      <c r="B160" s="15"/>
      <c r="C160" s="16"/>
      <c r="D160" s="167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9"/>
      <c r="AI160" s="16"/>
      <c r="AJ160" s="17"/>
      <c r="AK160" s="10"/>
      <c r="AL160" s="24"/>
      <c r="AM160" s="15"/>
      <c r="AN160" s="16"/>
      <c r="AO160" s="170"/>
      <c r="AP160" s="171"/>
      <c r="AQ160" s="171"/>
      <c r="AR160" s="171"/>
      <c r="AS160" s="171"/>
      <c r="AT160" s="171"/>
      <c r="AU160" s="171"/>
      <c r="AV160" s="171"/>
      <c r="AW160" s="171"/>
      <c r="AX160" s="171"/>
      <c r="AY160" s="171"/>
      <c r="AZ160" s="171"/>
      <c r="BA160" s="171"/>
      <c r="BB160" s="171"/>
      <c r="BC160" s="171"/>
      <c r="BD160" s="171"/>
      <c r="BE160" s="171"/>
      <c r="BF160" s="171"/>
      <c r="BG160" s="171"/>
      <c r="BH160" s="171"/>
      <c r="BI160" s="171"/>
      <c r="BJ160" s="171"/>
      <c r="BK160" s="171"/>
      <c r="BL160" s="171"/>
      <c r="BM160" s="171"/>
      <c r="BN160" s="171"/>
      <c r="BO160" s="171"/>
      <c r="BP160" s="171"/>
      <c r="BQ160" s="171"/>
      <c r="BR160" s="171"/>
      <c r="BS160" s="172"/>
      <c r="BT160" s="16"/>
      <c r="BU160" s="17"/>
      <c r="BV160" s="25"/>
    </row>
    <row r="161" spans="1:74" ht="15" customHeight="1" x14ac:dyDescent="0.15">
      <c r="A161" s="5"/>
      <c r="B161" s="15"/>
      <c r="C161" s="16"/>
      <c r="D161" s="167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9"/>
      <c r="AI161" s="16"/>
      <c r="AJ161" s="17"/>
      <c r="AK161" s="10"/>
      <c r="AL161" s="24"/>
      <c r="AM161" s="15"/>
      <c r="AN161" s="16"/>
      <c r="AO161" s="170"/>
      <c r="AP161" s="171"/>
      <c r="AQ161" s="171"/>
      <c r="AR161" s="171"/>
      <c r="AS161" s="171"/>
      <c r="AT161" s="171"/>
      <c r="AU161" s="171"/>
      <c r="AV161" s="171"/>
      <c r="AW161" s="171"/>
      <c r="AX161" s="171"/>
      <c r="AY161" s="171"/>
      <c r="AZ161" s="171"/>
      <c r="BA161" s="171"/>
      <c r="BB161" s="171"/>
      <c r="BC161" s="171"/>
      <c r="BD161" s="171"/>
      <c r="BE161" s="171"/>
      <c r="BF161" s="171"/>
      <c r="BG161" s="171"/>
      <c r="BH161" s="171"/>
      <c r="BI161" s="171"/>
      <c r="BJ161" s="171"/>
      <c r="BK161" s="171"/>
      <c r="BL161" s="171"/>
      <c r="BM161" s="171"/>
      <c r="BN161" s="171"/>
      <c r="BO161" s="171"/>
      <c r="BP161" s="171"/>
      <c r="BQ161" s="171"/>
      <c r="BR161" s="171"/>
      <c r="BS161" s="172"/>
      <c r="BT161" s="16"/>
      <c r="BU161" s="17"/>
      <c r="BV161" s="25"/>
    </row>
    <row r="162" spans="1:74" ht="15" customHeight="1" x14ac:dyDescent="0.15">
      <c r="A162" s="5"/>
      <c r="B162" s="15"/>
      <c r="C162" s="16"/>
      <c r="D162" s="167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9"/>
      <c r="AI162" s="16"/>
      <c r="AJ162" s="17"/>
      <c r="AK162" s="10"/>
      <c r="AL162" s="24"/>
      <c r="AM162" s="15"/>
      <c r="AN162" s="16"/>
      <c r="AO162" s="170"/>
      <c r="AP162" s="171"/>
      <c r="AQ162" s="171"/>
      <c r="AR162" s="171"/>
      <c r="AS162" s="171"/>
      <c r="AT162" s="171"/>
      <c r="AU162" s="171"/>
      <c r="AV162" s="171"/>
      <c r="AW162" s="171"/>
      <c r="AX162" s="171"/>
      <c r="AY162" s="171"/>
      <c r="AZ162" s="171"/>
      <c r="BA162" s="171"/>
      <c r="BB162" s="171"/>
      <c r="BC162" s="171"/>
      <c r="BD162" s="171"/>
      <c r="BE162" s="171"/>
      <c r="BF162" s="171"/>
      <c r="BG162" s="171"/>
      <c r="BH162" s="171"/>
      <c r="BI162" s="171"/>
      <c r="BJ162" s="171"/>
      <c r="BK162" s="171"/>
      <c r="BL162" s="171"/>
      <c r="BM162" s="171"/>
      <c r="BN162" s="171"/>
      <c r="BO162" s="171"/>
      <c r="BP162" s="171"/>
      <c r="BQ162" s="171"/>
      <c r="BR162" s="171"/>
      <c r="BS162" s="172"/>
      <c r="BT162" s="16"/>
      <c r="BU162" s="17"/>
      <c r="BV162" s="25"/>
    </row>
    <row r="163" spans="1:74" ht="15" customHeight="1" x14ac:dyDescent="0.15">
      <c r="A163" s="5"/>
      <c r="B163" s="15"/>
      <c r="C163" s="16"/>
      <c r="D163" s="173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4"/>
      <c r="Z163" s="174"/>
      <c r="AA163" s="174"/>
      <c r="AB163" s="174"/>
      <c r="AC163" s="174"/>
      <c r="AD163" s="174"/>
      <c r="AE163" s="174"/>
      <c r="AF163" s="174"/>
      <c r="AG163" s="174"/>
      <c r="AH163" s="175"/>
      <c r="AI163" s="16"/>
      <c r="AJ163" s="17"/>
      <c r="AK163" s="10"/>
      <c r="AL163" s="24"/>
      <c r="AM163" s="15"/>
      <c r="AN163" s="16"/>
      <c r="AO163" s="176"/>
      <c r="AP163" s="177"/>
      <c r="AQ163" s="177"/>
      <c r="AR163" s="177"/>
      <c r="AS163" s="177"/>
      <c r="AT163" s="177"/>
      <c r="AU163" s="177"/>
      <c r="AV163" s="177"/>
      <c r="AW163" s="177"/>
      <c r="AX163" s="177"/>
      <c r="AY163" s="177"/>
      <c r="AZ163" s="177"/>
      <c r="BA163" s="177"/>
      <c r="BB163" s="177"/>
      <c r="BC163" s="177"/>
      <c r="BD163" s="177"/>
      <c r="BE163" s="177"/>
      <c r="BF163" s="177"/>
      <c r="BG163" s="177"/>
      <c r="BH163" s="177"/>
      <c r="BI163" s="177"/>
      <c r="BJ163" s="177"/>
      <c r="BK163" s="177"/>
      <c r="BL163" s="177"/>
      <c r="BM163" s="177"/>
      <c r="BN163" s="177"/>
      <c r="BO163" s="177"/>
      <c r="BP163" s="177"/>
      <c r="BQ163" s="177"/>
      <c r="BR163" s="177"/>
      <c r="BS163" s="178"/>
      <c r="BT163" s="16"/>
      <c r="BU163" s="17"/>
      <c r="BV163" s="25"/>
    </row>
    <row r="164" spans="1:74" ht="9.9499999999999993" customHeight="1" thickBot="1" x14ac:dyDescent="0.2">
      <c r="A164" s="5"/>
      <c r="B164" s="41"/>
      <c r="C164" s="42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4"/>
      <c r="AK164" s="10"/>
      <c r="AL164" s="24"/>
      <c r="AM164" s="41"/>
      <c r="AN164" s="42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4"/>
      <c r="BV164" s="25"/>
    </row>
    <row r="165" spans="1:74" ht="9.9499999999999993" customHeight="1" thickTop="1" thickBot="1" x14ac:dyDescent="0.2">
      <c r="A165" s="45"/>
      <c r="B165" s="46"/>
      <c r="C165" s="47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9"/>
      <c r="AL165" s="50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51"/>
    </row>
    <row r="166" spans="1:74" ht="9.9499999999999993" customHeight="1" thickBot="1" x14ac:dyDescent="0.2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4"/>
      <c r="AL166" s="22"/>
      <c r="AM166" s="2"/>
      <c r="AN166" s="3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3"/>
    </row>
    <row r="167" spans="1:74" ht="9.9499999999999993" customHeight="1" thickTop="1" x14ac:dyDescent="0.15">
      <c r="A167" s="5"/>
      <c r="B167" s="6"/>
      <c r="C167" s="7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9"/>
      <c r="AK167" s="10"/>
      <c r="AL167" s="24"/>
      <c r="AM167" s="6"/>
      <c r="AN167" s="7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9"/>
      <c r="BV167" s="25"/>
    </row>
    <row r="168" spans="1:74" ht="15" customHeight="1" x14ac:dyDescent="0.15">
      <c r="A168" s="11"/>
      <c r="B168" s="12" t="s">
        <v>110</v>
      </c>
      <c r="C168" s="157" t="s">
        <v>167</v>
      </c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12" t="s">
        <v>110</v>
      </c>
      <c r="AK168" s="13"/>
      <c r="AL168" s="24"/>
      <c r="AM168" s="15"/>
      <c r="AN168" s="16"/>
      <c r="AO168" s="115" t="s">
        <v>46</v>
      </c>
      <c r="AP168" s="115"/>
      <c r="AQ168" s="115"/>
      <c r="AR168" s="115"/>
      <c r="AS168" s="115"/>
      <c r="AT168" s="115"/>
      <c r="AU168" s="115"/>
      <c r="AV168" s="16"/>
      <c r="AW168" s="2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7"/>
      <c r="BV168" s="25"/>
    </row>
    <row r="169" spans="1:74" ht="15" customHeight="1" x14ac:dyDescent="0.15">
      <c r="A169" s="11"/>
      <c r="B169" s="14" t="s">
        <v>110</v>
      </c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157"/>
      <c r="AE169" s="157"/>
      <c r="AF169" s="157"/>
      <c r="AG169" s="157"/>
      <c r="AH169" s="157"/>
      <c r="AI169" s="157"/>
      <c r="AJ169" s="14" t="s">
        <v>110</v>
      </c>
      <c r="AK169" s="13"/>
      <c r="AL169" s="24"/>
      <c r="AM169" s="15"/>
      <c r="AN169" s="16"/>
      <c r="AO169" s="161" t="s">
        <v>47</v>
      </c>
      <c r="AP169" s="162"/>
      <c r="AQ169" s="162"/>
      <c r="AR169" s="162"/>
      <c r="AS169" s="162"/>
      <c r="AT169" s="162"/>
      <c r="AU169" s="162"/>
      <c r="AV169" s="162"/>
      <c r="AW169" s="163"/>
      <c r="AX169" s="164" t="s">
        <v>48</v>
      </c>
      <c r="AY169" s="166"/>
      <c r="AZ169" s="164" t="s">
        <v>49</v>
      </c>
      <c r="BA169" s="166"/>
      <c r="BB169" s="166"/>
      <c r="BC169" s="165"/>
      <c r="BD169" s="162" t="s">
        <v>111</v>
      </c>
      <c r="BE169" s="165"/>
      <c r="BF169" s="164" t="s">
        <v>112</v>
      </c>
      <c r="BG169" s="165"/>
      <c r="BH169" s="164" t="s">
        <v>113</v>
      </c>
      <c r="BI169" s="165"/>
      <c r="BJ169" s="164" t="s">
        <v>114</v>
      </c>
      <c r="BK169" s="165"/>
      <c r="BL169" s="158" t="s">
        <v>54</v>
      </c>
      <c r="BM169" s="159"/>
      <c r="BN169" s="158" t="s">
        <v>55</v>
      </c>
      <c r="BO169" s="159"/>
      <c r="BP169" s="158" t="s">
        <v>56</v>
      </c>
      <c r="BQ169" s="159"/>
      <c r="BR169" s="160" t="s">
        <v>57</v>
      </c>
      <c r="BS169" s="159"/>
      <c r="BT169" s="16"/>
      <c r="BU169" s="17"/>
      <c r="BV169" s="25"/>
    </row>
    <row r="170" spans="1:74" ht="15" customHeight="1" x14ac:dyDescent="0.15">
      <c r="A170" s="5"/>
      <c r="B170" s="1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0"/>
      <c r="AL170" s="24"/>
      <c r="AM170" s="15"/>
      <c r="AN170" s="16"/>
      <c r="AO170" s="143"/>
      <c r="AP170" s="144"/>
      <c r="AQ170" s="144"/>
      <c r="AR170" s="144"/>
      <c r="AS170" s="144"/>
      <c r="AT170" s="144"/>
      <c r="AU170" s="144"/>
      <c r="AV170" s="144"/>
      <c r="AW170" s="145"/>
      <c r="AX170" s="106"/>
      <c r="AY170" s="108"/>
      <c r="AZ170" s="112"/>
      <c r="BA170" s="132"/>
      <c r="BB170" s="132"/>
      <c r="BC170" s="113"/>
      <c r="BD170" s="106"/>
      <c r="BE170" s="108"/>
      <c r="BF170" s="106"/>
      <c r="BG170" s="108"/>
      <c r="BH170" s="106"/>
      <c r="BI170" s="108"/>
      <c r="BJ170" s="106"/>
      <c r="BK170" s="108"/>
      <c r="BL170" s="106"/>
      <c r="BM170" s="108"/>
      <c r="BN170" s="27"/>
      <c r="BO170" s="28"/>
      <c r="BP170" s="106"/>
      <c r="BQ170" s="108"/>
      <c r="BR170" s="106"/>
      <c r="BS170" s="108"/>
      <c r="BT170" s="16"/>
      <c r="BU170" s="17"/>
      <c r="BV170" s="25"/>
    </row>
    <row r="171" spans="1:74" ht="15" customHeight="1" x14ac:dyDescent="0.15">
      <c r="A171" s="5"/>
      <c r="B171" s="15"/>
      <c r="C171" s="16"/>
      <c r="D171" s="234" t="s">
        <v>58</v>
      </c>
      <c r="E171" s="234"/>
      <c r="F171" s="234"/>
      <c r="G171" s="234"/>
      <c r="H171" s="234"/>
      <c r="I171" s="234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0"/>
      <c r="AL171" s="24"/>
      <c r="AM171" s="15"/>
      <c r="AN171" s="16"/>
      <c r="AO171" s="143"/>
      <c r="AP171" s="144"/>
      <c r="AQ171" s="144"/>
      <c r="AR171" s="144"/>
      <c r="AS171" s="144"/>
      <c r="AT171" s="144"/>
      <c r="AU171" s="144"/>
      <c r="AV171" s="144"/>
      <c r="AW171" s="145"/>
      <c r="AX171" s="106"/>
      <c r="AY171" s="108"/>
      <c r="AZ171" s="112"/>
      <c r="BA171" s="132"/>
      <c r="BB171" s="132"/>
      <c r="BC171" s="113"/>
      <c r="BD171" s="106"/>
      <c r="BE171" s="108"/>
      <c r="BF171" s="106"/>
      <c r="BG171" s="108"/>
      <c r="BH171" s="106"/>
      <c r="BI171" s="108"/>
      <c r="BJ171" s="106"/>
      <c r="BK171" s="108"/>
      <c r="BL171" s="106"/>
      <c r="BM171" s="108"/>
      <c r="BN171" s="27"/>
      <c r="BO171" s="28"/>
      <c r="BP171" s="106"/>
      <c r="BQ171" s="108"/>
      <c r="BR171" s="106"/>
      <c r="BS171" s="108"/>
      <c r="BT171" s="16"/>
      <c r="BU171" s="17"/>
      <c r="BV171" s="25"/>
    </row>
    <row r="172" spans="1:74" ht="15" customHeight="1" x14ac:dyDescent="0.15">
      <c r="A172" s="5"/>
      <c r="B172" s="15"/>
      <c r="C172" s="16"/>
      <c r="D172" s="234" t="s">
        <v>59</v>
      </c>
      <c r="E172" s="234"/>
      <c r="F172" s="234"/>
      <c r="G172" s="234"/>
      <c r="H172" s="234"/>
      <c r="I172" s="234"/>
      <c r="J172" s="302" t="str">
        <f>IF($J$6="","",$J$6)</f>
        <v/>
      </c>
      <c r="K172" s="302"/>
      <c r="L172" s="302"/>
      <c r="M172" s="302"/>
      <c r="N172" s="302"/>
      <c r="O172" s="302"/>
      <c r="P172" s="302"/>
      <c r="Q172" s="302"/>
      <c r="R172" s="302"/>
      <c r="S172" s="302"/>
      <c r="T172" s="302"/>
      <c r="U172" s="302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0"/>
      <c r="AL172" s="24"/>
      <c r="AM172" s="15"/>
      <c r="AN172" s="16"/>
      <c r="AO172" s="143"/>
      <c r="AP172" s="144"/>
      <c r="AQ172" s="144"/>
      <c r="AR172" s="144"/>
      <c r="AS172" s="144"/>
      <c r="AT172" s="144"/>
      <c r="AU172" s="144"/>
      <c r="AV172" s="144"/>
      <c r="AW172" s="145"/>
      <c r="AX172" s="106"/>
      <c r="AY172" s="108"/>
      <c r="AZ172" s="112"/>
      <c r="BA172" s="132"/>
      <c r="BB172" s="132"/>
      <c r="BC172" s="113"/>
      <c r="BD172" s="106"/>
      <c r="BE172" s="108"/>
      <c r="BF172" s="106"/>
      <c r="BG172" s="108"/>
      <c r="BH172" s="106"/>
      <c r="BI172" s="108"/>
      <c r="BJ172" s="106"/>
      <c r="BK172" s="108"/>
      <c r="BL172" s="106"/>
      <c r="BM172" s="108"/>
      <c r="BN172" s="27"/>
      <c r="BO172" s="28"/>
      <c r="BP172" s="106"/>
      <c r="BQ172" s="108"/>
      <c r="BR172" s="106"/>
      <c r="BS172" s="108"/>
      <c r="BT172" s="16"/>
      <c r="BU172" s="17"/>
      <c r="BV172" s="25"/>
    </row>
    <row r="173" spans="1:74" ht="15" customHeight="1" x14ac:dyDescent="0.15">
      <c r="A173" s="5"/>
      <c r="B173" s="1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0"/>
      <c r="AL173" s="24"/>
      <c r="AM173" s="15"/>
      <c r="AN173" s="16"/>
      <c r="AO173" s="143"/>
      <c r="AP173" s="144"/>
      <c r="AQ173" s="144"/>
      <c r="AR173" s="144"/>
      <c r="AS173" s="144"/>
      <c r="AT173" s="144"/>
      <c r="AU173" s="144"/>
      <c r="AV173" s="144"/>
      <c r="AW173" s="145"/>
      <c r="AX173" s="106"/>
      <c r="AY173" s="108"/>
      <c r="AZ173" s="112"/>
      <c r="BA173" s="132"/>
      <c r="BB173" s="132"/>
      <c r="BC173" s="113"/>
      <c r="BD173" s="106"/>
      <c r="BE173" s="108"/>
      <c r="BF173" s="106"/>
      <c r="BG173" s="108"/>
      <c r="BH173" s="106"/>
      <c r="BI173" s="108"/>
      <c r="BJ173" s="106"/>
      <c r="BK173" s="108"/>
      <c r="BL173" s="106"/>
      <c r="BM173" s="108"/>
      <c r="BN173" s="27"/>
      <c r="BO173" s="28"/>
      <c r="BP173" s="106"/>
      <c r="BQ173" s="108"/>
      <c r="BR173" s="106"/>
      <c r="BS173" s="108"/>
      <c r="BT173" s="16"/>
      <c r="BU173" s="17"/>
      <c r="BV173" s="25"/>
    </row>
    <row r="174" spans="1:74" ht="15" customHeight="1" x14ac:dyDescent="0.15">
      <c r="A174" s="5"/>
      <c r="B174" s="15"/>
      <c r="C174" s="16"/>
      <c r="D174" s="16"/>
      <c r="E174" s="16"/>
      <c r="F174" s="16"/>
      <c r="G174" s="16"/>
      <c r="H174" s="16"/>
      <c r="I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0"/>
      <c r="AL174" s="24"/>
      <c r="AM174" s="15"/>
      <c r="AN174" s="16"/>
      <c r="AO174" s="143"/>
      <c r="AP174" s="144"/>
      <c r="AQ174" s="144"/>
      <c r="AR174" s="144"/>
      <c r="AS174" s="144"/>
      <c r="AT174" s="144"/>
      <c r="AU174" s="144"/>
      <c r="AV174" s="144"/>
      <c r="AW174" s="145"/>
      <c r="AX174" s="106"/>
      <c r="AY174" s="108"/>
      <c r="AZ174" s="112"/>
      <c r="BA174" s="132"/>
      <c r="BB174" s="132"/>
      <c r="BC174" s="113"/>
      <c r="BD174" s="106"/>
      <c r="BE174" s="108"/>
      <c r="BF174" s="106"/>
      <c r="BG174" s="108"/>
      <c r="BH174" s="106"/>
      <c r="BI174" s="108"/>
      <c r="BJ174" s="106"/>
      <c r="BK174" s="108"/>
      <c r="BL174" s="106"/>
      <c r="BM174" s="108"/>
      <c r="BN174" s="27"/>
      <c r="BO174" s="28"/>
      <c r="BP174" s="106"/>
      <c r="BQ174" s="108"/>
      <c r="BR174" s="106"/>
      <c r="BS174" s="108"/>
      <c r="BT174" s="16"/>
      <c r="BU174" s="17"/>
      <c r="BV174" s="25"/>
    </row>
    <row r="175" spans="1:74" ht="15" customHeight="1" x14ac:dyDescent="0.15">
      <c r="A175" s="5"/>
      <c r="B175" s="15"/>
      <c r="C175" s="16"/>
      <c r="D175" s="115" t="s">
        <v>115</v>
      </c>
      <c r="E175" s="115"/>
      <c r="F175" s="115"/>
      <c r="G175" s="115"/>
      <c r="H175" s="115"/>
      <c r="I175" s="115"/>
      <c r="J175" s="115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0"/>
      <c r="AL175" s="24"/>
      <c r="AM175" s="15"/>
      <c r="AN175" s="16"/>
      <c r="AO175" s="143"/>
      <c r="AP175" s="144"/>
      <c r="AQ175" s="144"/>
      <c r="AR175" s="144"/>
      <c r="AS175" s="144"/>
      <c r="AT175" s="144"/>
      <c r="AU175" s="144"/>
      <c r="AV175" s="144"/>
      <c r="AW175" s="145"/>
      <c r="AX175" s="106"/>
      <c r="AY175" s="108"/>
      <c r="AZ175" s="112"/>
      <c r="BA175" s="132"/>
      <c r="BB175" s="132"/>
      <c r="BC175" s="113"/>
      <c r="BD175" s="106"/>
      <c r="BE175" s="108"/>
      <c r="BF175" s="106"/>
      <c r="BG175" s="108"/>
      <c r="BH175" s="106"/>
      <c r="BI175" s="108"/>
      <c r="BJ175" s="106"/>
      <c r="BK175" s="108"/>
      <c r="BL175" s="106"/>
      <c r="BM175" s="108"/>
      <c r="BN175" s="27"/>
      <c r="BO175" s="28"/>
      <c r="BP175" s="106"/>
      <c r="BQ175" s="108"/>
      <c r="BR175" s="106"/>
      <c r="BS175" s="108"/>
      <c r="BT175" s="16"/>
      <c r="BU175" s="17"/>
      <c r="BV175" s="25"/>
    </row>
    <row r="176" spans="1:74" ht="15" customHeight="1" x14ac:dyDescent="0.15">
      <c r="A176" s="5"/>
      <c r="B176" s="1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24"/>
      <c r="AM176" s="15"/>
      <c r="AN176" s="16"/>
      <c r="AO176" s="143"/>
      <c r="AP176" s="144"/>
      <c r="AQ176" s="144"/>
      <c r="AR176" s="144"/>
      <c r="AS176" s="144"/>
      <c r="AT176" s="144"/>
      <c r="AU176" s="144"/>
      <c r="AV176" s="144"/>
      <c r="AW176" s="145"/>
      <c r="AX176" s="106"/>
      <c r="AY176" s="108"/>
      <c r="AZ176" s="112"/>
      <c r="BA176" s="132"/>
      <c r="BB176" s="132"/>
      <c r="BC176" s="113"/>
      <c r="BD176" s="106"/>
      <c r="BE176" s="108"/>
      <c r="BF176" s="106"/>
      <c r="BG176" s="108"/>
      <c r="BH176" s="106"/>
      <c r="BI176" s="108"/>
      <c r="BJ176" s="106"/>
      <c r="BK176" s="108"/>
      <c r="BL176" s="106"/>
      <c r="BM176" s="108"/>
      <c r="BN176" s="27"/>
      <c r="BO176" s="28"/>
      <c r="BP176" s="106"/>
      <c r="BQ176" s="108"/>
      <c r="BR176" s="106"/>
      <c r="BS176" s="108"/>
      <c r="BT176" s="16"/>
      <c r="BU176" s="17"/>
      <c r="BV176" s="25"/>
    </row>
    <row r="177" spans="1:74" ht="15" customHeight="1" x14ac:dyDescent="0.15">
      <c r="A177" s="5"/>
      <c r="B177" s="15"/>
      <c r="C177" s="16"/>
      <c r="D177" s="126" t="s">
        <v>33</v>
      </c>
      <c r="E177" s="126"/>
      <c r="F177" s="126"/>
      <c r="G177" s="126"/>
      <c r="H177" s="126"/>
      <c r="I177" s="303">
        <f>$J$26</f>
        <v>6</v>
      </c>
      <c r="J177" s="303"/>
      <c r="K177" s="29"/>
      <c r="L177" s="29"/>
      <c r="M177" s="29"/>
      <c r="N177" s="30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24"/>
      <c r="AM177" s="15"/>
      <c r="AN177" s="16"/>
      <c r="AO177" s="143"/>
      <c r="AP177" s="144"/>
      <c r="AQ177" s="144"/>
      <c r="AR177" s="144"/>
      <c r="AS177" s="144"/>
      <c r="AT177" s="144"/>
      <c r="AU177" s="144"/>
      <c r="AV177" s="144"/>
      <c r="AW177" s="145"/>
      <c r="AX177" s="106"/>
      <c r="AY177" s="108"/>
      <c r="AZ177" s="112"/>
      <c r="BA177" s="132"/>
      <c r="BB177" s="132"/>
      <c r="BC177" s="113"/>
      <c r="BD177" s="106"/>
      <c r="BE177" s="108"/>
      <c r="BF177" s="106"/>
      <c r="BG177" s="108"/>
      <c r="BH177" s="106"/>
      <c r="BI177" s="108"/>
      <c r="BJ177" s="106"/>
      <c r="BK177" s="108"/>
      <c r="BL177" s="106"/>
      <c r="BM177" s="108"/>
      <c r="BN177" s="27"/>
      <c r="BO177" s="28"/>
      <c r="BP177" s="106"/>
      <c r="BQ177" s="108"/>
      <c r="BR177" s="106"/>
      <c r="BS177" s="108"/>
      <c r="BT177" s="16"/>
      <c r="BU177" s="17"/>
      <c r="BV177" s="25"/>
    </row>
    <row r="178" spans="1:74" ht="15" customHeight="1" x14ac:dyDescent="0.15">
      <c r="A178" s="5"/>
      <c r="B178" s="15"/>
      <c r="C178" s="16"/>
      <c r="D178" s="16"/>
      <c r="E178" s="16"/>
      <c r="F178" s="16"/>
      <c r="G178" s="16"/>
      <c r="H178" s="16"/>
      <c r="I178" s="231" t="s">
        <v>63</v>
      </c>
      <c r="J178" s="232"/>
      <c r="K178" s="16"/>
      <c r="L178" s="122" t="s">
        <v>64</v>
      </c>
      <c r="M178" s="233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24"/>
      <c r="AM178" s="15"/>
      <c r="AN178" s="16"/>
      <c r="AO178" s="143"/>
      <c r="AP178" s="144"/>
      <c r="AQ178" s="144"/>
      <c r="AR178" s="144"/>
      <c r="AS178" s="144"/>
      <c r="AT178" s="144"/>
      <c r="AU178" s="144"/>
      <c r="AV178" s="144"/>
      <c r="AW178" s="145"/>
      <c r="AX178" s="106"/>
      <c r="AY178" s="108"/>
      <c r="AZ178" s="112"/>
      <c r="BA178" s="132"/>
      <c r="BB178" s="132"/>
      <c r="BC178" s="113"/>
      <c r="BD178" s="106"/>
      <c r="BE178" s="108"/>
      <c r="BF178" s="106"/>
      <c r="BG178" s="108"/>
      <c r="BH178" s="106"/>
      <c r="BI178" s="108"/>
      <c r="BJ178" s="106"/>
      <c r="BK178" s="108"/>
      <c r="BL178" s="106"/>
      <c r="BM178" s="108"/>
      <c r="BN178" s="27"/>
      <c r="BO178" s="28"/>
      <c r="BP178" s="106"/>
      <c r="BQ178" s="108"/>
      <c r="BR178" s="106"/>
      <c r="BS178" s="108"/>
      <c r="BT178" s="16"/>
      <c r="BU178" s="17"/>
      <c r="BV178" s="25"/>
    </row>
    <row r="179" spans="1:74" ht="15" customHeight="1" x14ac:dyDescent="0.15">
      <c r="A179" s="5"/>
      <c r="B179" s="15"/>
      <c r="C179" s="16"/>
      <c r="D179" s="126" t="s">
        <v>116</v>
      </c>
      <c r="E179" s="126"/>
      <c r="F179" s="126"/>
      <c r="G179" s="126"/>
      <c r="H179" s="126"/>
      <c r="I179" s="230"/>
      <c r="J179" s="230"/>
      <c r="K179" s="31" t="s">
        <v>117</v>
      </c>
      <c r="L179" s="303">
        <f>$J$30</f>
        <v>6</v>
      </c>
      <c r="M179" s="303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24"/>
      <c r="AM179" s="15"/>
      <c r="AN179" s="16"/>
      <c r="AO179" s="143"/>
      <c r="AP179" s="144"/>
      <c r="AQ179" s="144"/>
      <c r="AR179" s="144"/>
      <c r="AS179" s="144"/>
      <c r="AT179" s="144"/>
      <c r="AU179" s="144"/>
      <c r="AV179" s="144"/>
      <c r="AW179" s="145"/>
      <c r="AX179" s="106"/>
      <c r="AY179" s="108"/>
      <c r="AZ179" s="112"/>
      <c r="BA179" s="132"/>
      <c r="BB179" s="132"/>
      <c r="BC179" s="113"/>
      <c r="BD179" s="106"/>
      <c r="BE179" s="108"/>
      <c r="BF179" s="106"/>
      <c r="BG179" s="108"/>
      <c r="BH179" s="106"/>
      <c r="BI179" s="108"/>
      <c r="BJ179" s="106"/>
      <c r="BK179" s="108"/>
      <c r="BL179" s="106"/>
      <c r="BM179" s="108"/>
      <c r="BN179" s="27"/>
      <c r="BO179" s="28"/>
      <c r="BP179" s="106"/>
      <c r="BQ179" s="108"/>
      <c r="BR179" s="106"/>
      <c r="BS179" s="108"/>
      <c r="BT179" s="16"/>
      <c r="BU179" s="17"/>
      <c r="BV179" s="25"/>
    </row>
    <row r="180" spans="1:74" ht="15" customHeight="1" x14ac:dyDescent="0.15">
      <c r="A180" s="5"/>
      <c r="B180" s="15"/>
      <c r="C180" s="16"/>
      <c r="D180" s="16"/>
      <c r="E180" s="16"/>
      <c r="F180" s="16"/>
      <c r="G180" s="16"/>
      <c r="H180" s="16"/>
      <c r="I180" s="231" t="s">
        <v>63</v>
      </c>
      <c r="J180" s="232"/>
      <c r="K180" s="16"/>
      <c r="L180" s="231" t="s">
        <v>64</v>
      </c>
      <c r="M180" s="232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24"/>
      <c r="AM180" s="15"/>
      <c r="AN180" s="16"/>
      <c r="AO180" s="143"/>
      <c r="AP180" s="144"/>
      <c r="AQ180" s="144"/>
      <c r="AR180" s="144"/>
      <c r="AS180" s="144"/>
      <c r="AT180" s="144"/>
      <c r="AU180" s="144"/>
      <c r="AV180" s="144"/>
      <c r="AW180" s="145"/>
      <c r="AX180" s="106"/>
      <c r="AY180" s="108"/>
      <c r="AZ180" s="112"/>
      <c r="BA180" s="132"/>
      <c r="BB180" s="132"/>
      <c r="BC180" s="113"/>
      <c r="BD180" s="106"/>
      <c r="BE180" s="108"/>
      <c r="BF180" s="106"/>
      <c r="BG180" s="108"/>
      <c r="BH180" s="106"/>
      <c r="BI180" s="108"/>
      <c r="BJ180" s="106"/>
      <c r="BK180" s="108"/>
      <c r="BL180" s="106"/>
      <c r="BM180" s="108"/>
      <c r="BN180" s="27"/>
      <c r="BO180" s="28"/>
      <c r="BP180" s="106"/>
      <c r="BQ180" s="108"/>
      <c r="BR180" s="106"/>
      <c r="BS180" s="108"/>
      <c r="BT180" s="16"/>
      <c r="BU180" s="17"/>
      <c r="BV180" s="25"/>
    </row>
    <row r="181" spans="1:74" ht="15" customHeight="1" x14ac:dyDescent="0.15">
      <c r="A181" s="5"/>
      <c r="B181" s="15"/>
      <c r="C181" s="16"/>
      <c r="D181" s="126" t="s">
        <v>118</v>
      </c>
      <c r="E181" s="126"/>
      <c r="F181" s="126"/>
      <c r="G181" s="126"/>
      <c r="H181" s="126"/>
      <c r="I181" s="230"/>
      <c r="J181" s="230"/>
      <c r="K181" s="31" t="s">
        <v>117</v>
      </c>
      <c r="L181" s="303">
        <f>$J$32</f>
        <v>6</v>
      </c>
      <c r="M181" s="303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0"/>
      <c r="AL181" s="24"/>
      <c r="AM181" s="15"/>
      <c r="AN181" s="16"/>
      <c r="AO181" s="143"/>
      <c r="AP181" s="144"/>
      <c r="AQ181" s="144"/>
      <c r="AR181" s="144"/>
      <c r="AS181" s="144"/>
      <c r="AT181" s="144"/>
      <c r="AU181" s="144"/>
      <c r="AV181" s="144"/>
      <c r="AW181" s="145"/>
      <c r="AX181" s="106"/>
      <c r="AY181" s="108"/>
      <c r="AZ181" s="112"/>
      <c r="BA181" s="132"/>
      <c r="BB181" s="132"/>
      <c r="BC181" s="113"/>
      <c r="BD181" s="106"/>
      <c r="BE181" s="108"/>
      <c r="BF181" s="106"/>
      <c r="BG181" s="108"/>
      <c r="BH181" s="106"/>
      <c r="BI181" s="108"/>
      <c r="BJ181" s="106"/>
      <c r="BK181" s="108"/>
      <c r="BL181" s="106"/>
      <c r="BM181" s="108"/>
      <c r="BN181" s="27"/>
      <c r="BO181" s="28"/>
      <c r="BP181" s="106"/>
      <c r="BQ181" s="108"/>
      <c r="BR181" s="106"/>
      <c r="BS181" s="108"/>
      <c r="BT181" s="16"/>
      <c r="BU181" s="17"/>
      <c r="BV181" s="25"/>
    </row>
    <row r="182" spans="1:74" ht="15" customHeight="1" x14ac:dyDescent="0.15">
      <c r="A182" s="5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24"/>
      <c r="AM182" s="15"/>
      <c r="AN182" s="16"/>
      <c r="AO182" s="32" t="s">
        <v>213</v>
      </c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7"/>
      <c r="BV182" s="25"/>
    </row>
    <row r="183" spans="1:74" ht="15" customHeight="1" x14ac:dyDescent="0.15">
      <c r="A183" s="5"/>
      <c r="B183" s="15"/>
      <c r="C183" s="16"/>
      <c r="D183" s="115" t="s">
        <v>19</v>
      </c>
      <c r="E183" s="115"/>
      <c r="F183" s="115"/>
      <c r="G183" s="115"/>
      <c r="H183" s="115"/>
      <c r="I183" s="115"/>
      <c r="J183" s="115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0"/>
      <c r="AL183" s="24"/>
      <c r="AM183" s="15"/>
      <c r="AN183" s="16"/>
      <c r="AO183" s="115" t="s">
        <v>67</v>
      </c>
      <c r="AP183" s="115"/>
      <c r="AQ183" s="115"/>
      <c r="AR183" s="115"/>
      <c r="AS183" s="115"/>
      <c r="AT183" s="115"/>
      <c r="AU183" s="115"/>
      <c r="AV183" s="16"/>
      <c r="AW183" s="2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15" t="s">
        <v>68</v>
      </c>
      <c r="BN183" s="115"/>
      <c r="BO183" s="115"/>
      <c r="BP183" s="115"/>
      <c r="BQ183" s="115"/>
      <c r="BR183" s="115"/>
      <c r="BS183" s="115"/>
      <c r="BT183" s="16"/>
      <c r="BU183" s="17"/>
      <c r="BV183" s="25"/>
    </row>
    <row r="184" spans="1:74" ht="15" customHeight="1" thickBot="1" x14ac:dyDescent="0.2">
      <c r="A184" s="5"/>
      <c r="B184" s="15"/>
      <c r="C184" s="16"/>
      <c r="D184" s="16"/>
      <c r="E184" s="16"/>
      <c r="F184" s="16"/>
      <c r="G184" s="16"/>
      <c r="H184" s="16"/>
      <c r="I184" s="16"/>
      <c r="J184" s="305"/>
      <c r="K184" s="305"/>
      <c r="L184" s="305"/>
      <c r="M184" s="305"/>
      <c r="N184" s="16"/>
      <c r="O184" s="123" t="s">
        <v>20</v>
      </c>
      <c r="P184" s="123"/>
      <c r="Q184" s="123"/>
      <c r="R184" s="123"/>
      <c r="S184" s="16"/>
      <c r="T184" s="124" t="s">
        <v>42</v>
      </c>
      <c r="U184" s="125"/>
      <c r="V184" s="125"/>
      <c r="W184" s="125"/>
      <c r="X184" s="16"/>
      <c r="Y184" s="123" t="s">
        <v>22</v>
      </c>
      <c r="Z184" s="123"/>
      <c r="AA184" s="123"/>
      <c r="AB184" s="123"/>
      <c r="AC184" s="16"/>
      <c r="AD184" s="123" t="s">
        <v>69</v>
      </c>
      <c r="AE184" s="123"/>
      <c r="AF184" s="123"/>
      <c r="AG184" s="123"/>
      <c r="AH184" s="16"/>
      <c r="AI184" s="16"/>
      <c r="AJ184" s="17"/>
      <c r="AK184" s="10"/>
      <c r="AL184" s="24"/>
      <c r="AM184" s="15"/>
      <c r="AN184" s="16"/>
      <c r="AO184" s="161" t="s">
        <v>47</v>
      </c>
      <c r="AP184" s="162"/>
      <c r="AQ184" s="162"/>
      <c r="AR184" s="162"/>
      <c r="AS184" s="162"/>
      <c r="AT184" s="162"/>
      <c r="AU184" s="162"/>
      <c r="AV184" s="162"/>
      <c r="AW184" s="163"/>
      <c r="AX184" s="164" t="s">
        <v>48</v>
      </c>
      <c r="AY184" s="165"/>
      <c r="AZ184" s="164" t="s">
        <v>49</v>
      </c>
      <c r="BA184" s="166"/>
      <c r="BB184" s="166"/>
      <c r="BC184" s="166"/>
      <c r="BD184" s="166"/>
      <c r="BE184" s="165"/>
      <c r="BF184" s="158" t="s">
        <v>70</v>
      </c>
      <c r="BG184" s="159"/>
      <c r="BH184" s="158" t="s">
        <v>56</v>
      </c>
      <c r="BI184" s="159"/>
      <c r="BJ184" s="160" t="s">
        <v>57</v>
      </c>
      <c r="BK184" s="159"/>
      <c r="BL184" s="16"/>
      <c r="BM184" s="161" t="s">
        <v>71</v>
      </c>
      <c r="BN184" s="166"/>
      <c r="BO184" s="166"/>
      <c r="BP184" s="166"/>
      <c r="BQ184" s="166"/>
      <c r="BR184" s="166"/>
      <c r="BS184" s="165"/>
      <c r="BT184" s="16"/>
      <c r="BU184" s="17"/>
      <c r="BV184" s="25"/>
    </row>
    <row r="185" spans="1:74" ht="15" customHeight="1" thickBot="1" x14ac:dyDescent="0.2">
      <c r="A185" s="5"/>
      <c r="B185" s="15"/>
      <c r="C185" s="16"/>
      <c r="D185" s="98" t="s">
        <v>210</v>
      </c>
      <c r="E185" s="98"/>
      <c r="F185" s="98"/>
      <c r="G185" s="98"/>
      <c r="H185" s="98"/>
      <c r="I185" s="219"/>
      <c r="J185" s="304">
        <f>AF260</f>
        <v>6</v>
      </c>
      <c r="K185" s="217"/>
      <c r="L185" s="217"/>
      <c r="M185" s="218"/>
      <c r="N185" s="33" t="s">
        <v>119</v>
      </c>
      <c r="O185" s="223">
        <f>$G$12</f>
        <v>5</v>
      </c>
      <c r="P185" s="183"/>
      <c r="Q185" s="183"/>
      <c r="R185" s="184"/>
      <c r="S185" s="33" t="s">
        <v>120</v>
      </c>
      <c r="T185" s="182">
        <f>$P$241</f>
        <v>1</v>
      </c>
      <c r="U185" s="183"/>
      <c r="V185" s="183"/>
      <c r="W185" s="184"/>
      <c r="X185" s="33" t="s">
        <v>120</v>
      </c>
      <c r="Y185" s="182">
        <f>IF($N$240=0,$AD$248,$AF$248)</f>
        <v>0</v>
      </c>
      <c r="Z185" s="183"/>
      <c r="AA185" s="183"/>
      <c r="AB185" s="184"/>
      <c r="AC185" s="33" t="s">
        <v>120</v>
      </c>
      <c r="AD185" s="220"/>
      <c r="AE185" s="221"/>
      <c r="AF185" s="221"/>
      <c r="AG185" s="222"/>
      <c r="AH185" s="16"/>
      <c r="AI185" s="16"/>
      <c r="AJ185" s="17"/>
      <c r="AK185" s="10"/>
      <c r="AL185" s="24"/>
      <c r="AM185" s="15"/>
      <c r="AN185" s="16"/>
      <c r="AO185" s="224"/>
      <c r="AP185" s="225"/>
      <c r="AQ185" s="225"/>
      <c r="AR185" s="225"/>
      <c r="AS185" s="225"/>
      <c r="AT185" s="225"/>
      <c r="AU185" s="225"/>
      <c r="AV185" s="225"/>
      <c r="AW185" s="226"/>
      <c r="AX185" s="227"/>
      <c r="AY185" s="228"/>
      <c r="AZ185" s="227"/>
      <c r="BA185" s="229"/>
      <c r="BB185" s="229"/>
      <c r="BC185" s="229"/>
      <c r="BD185" s="229"/>
      <c r="BE185" s="228"/>
      <c r="BF185" s="227"/>
      <c r="BG185" s="228"/>
      <c r="BH185" s="227"/>
      <c r="BI185" s="228"/>
      <c r="BJ185" s="227"/>
      <c r="BK185" s="228"/>
      <c r="BL185" s="16"/>
      <c r="BM185" s="147"/>
      <c r="BN185" s="148"/>
      <c r="BO185" s="148"/>
      <c r="BP185" s="148"/>
      <c r="BQ185" s="148"/>
      <c r="BR185" s="148"/>
      <c r="BS185" s="149"/>
      <c r="BT185" s="16"/>
      <c r="BU185" s="17"/>
      <c r="BV185" s="25"/>
    </row>
    <row r="186" spans="1:74" ht="15" customHeight="1" thickBot="1" x14ac:dyDescent="0.2">
      <c r="A186" s="5"/>
      <c r="B186" s="15"/>
      <c r="C186" s="16"/>
      <c r="D186" s="16"/>
      <c r="E186" s="16"/>
      <c r="F186" s="16"/>
      <c r="G186" s="16"/>
      <c r="H186" s="16"/>
      <c r="I186" s="16"/>
      <c r="J186" s="305"/>
      <c r="K186" s="305"/>
      <c r="L186" s="305"/>
      <c r="M186" s="305"/>
      <c r="N186" s="16"/>
      <c r="O186" s="123" t="s">
        <v>27</v>
      </c>
      <c r="P186" s="123"/>
      <c r="Q186" s="123"/>
      <c r="R186" s="123"/>
      <c r="S186" s="16"/>
      <c r="T186" s="124" t="s">
        <v>42</v>
      </c>
      <c r="U186" s="125"/>
      <c r="V186" s="125"/>
      <c r="W186" s="125"/>
      <c r="X186" s="16"/>
      <c r="Y186" s="123" t="s">
        <v>22</v>
      </c>
      <c r="Z186" s="123"/>
      <c r="AA186" s="123"/>
      <c r="AB186" s="123"/>
      <c r="AC186" s="16"/>
      <c r="AD186" s="123" t="s">
        <v>76</v>
      </c>
      <c r="AE186" s="123"/>
      <c r="AF186" s="123"/>
      <c r="AG186" s="123"/>
      <c r="AH186" s="16"/>
      <c r="AI186" s="16"/>
      <c r="AJ186" s="17"/>
      <c r="AK186" s="10"/>
      <c r="AL186" s="24"/>
      <c r="AM186" s="15"/>
      <c r="AN186" s="16"/>
      <c r="AO186" s="143"/>
      <c r="AP186" s="144"/>
      <c r="AQ186" s="144"/>
      <c r="AR186" s="144"/>
      <c r="AS186" s="144"/>
      <c r="AT186" s="144"/>
      <c r="AU186" s="144"/>
      <c r="AV186" s="144"/>
      <c r="AW186" s="145"/>
      <c r="AX186" s="106"/>
      <c r="AY186" s="108"/>
      <c r="AZ186" s="106"/>
      <c r="BA186" s="146"/>
      <c r="BB186" s="146"/>
      <c r="BC186" s="146"/>
      <c r="BD186" s="146"/>
      <c r="BE186" s="108"/>
      <c r="BF186" s="106"/>
      <c r="BG186" s="108"/>
      <c r="BH186" s="106"/>
      <c r="BI186" s="108"/>
      <c r="BJ186" s="106"/>
      <c r="BK186" s="108"/>
      <c r="BL186" s="16"/>
      <c r="BM186" s="147"/>
      <c r="BN186" s="148"/>
      <c r="BO186" s="148"/>
      <c r="BP186" s="148"/>
      <c r="BQ186" s="148"/>
      <c r="BR186" s="148"/>
      <c r="BS186" s="149"/>
      <c r="BT186" s="16"/>
      <c r="BU186" s="17"/>
      <c r="BV186" s="25"/>
    </row>
    <row r="187" spans="1:74" ht="15" customHeight="1" thickBot="1" x14ac:dyDescent="0.2">
      <c r="A187" s="5"/>
      <c r="B187" s="15"/>
      <c r="C187" s="16"/>
      <c r="D187" s="98" t="s">
        <v>211</v>
      </c>
      <c r="E187" s="98"/>
      <c r="F187" s="98"/>
      <c r="G187" s="98"/>
      <c r="H187" s="98"/>
      <c r="I187" s="219"/>
      <c r="J187" s="304">
        <f>AF261</f>
        <v>6</v>
      </c>
      <c r="K187" s="217"/>
      <c r="L187" s="217"/>
      <c r="M187" s="218"/>
      <c r="N187" s="33" t="s">
        <v>119</v>
      </c>
      <c r="O187" s="223">
        <f>$G$13</f>
        <v>5</v>
      </c>
      <c r="P187" s="183"/>
      <c r="Q187" s="183"/>
      <c r="R187" s="184"/>
      <c r="S187" s="33" t="s">
        <v>120</v>
      </c>
      <c r="T187" s="182">
        <f>$P$241</f>
        <v>1</v>
      </c>
      <c r="U187" s="183"/>
      <c r="V187" s="183"/>
      <c r="W187" s="184"/>
      <c r="X187" s="33" t="s">
        <v>120</v>
      </c>
      <c r="Y187" s="182">
        <f>IF($N$240=0,$AD$249,$AF$249)</f>
        <v>0</v>
      </c>
      <c r="Z187" s="183"/>
      <c r="AA187" s="183"/>
      <c r="AB187" s="184"/>
      <c r="AC187" s="33" t="s">
        <v>120</v>
      </c>
      <c r="AD187" s="220"/>
      <c r="AE187" s="221"/>
      <c r="AF187" s="221"/>
      <c r="AG187" s="222"/>
      <c r="AH187" s="16"/>
      <c r="AI187" s="16"/>
      <c r="AJ187" s="17"/>
      <c r="AK187" s="10"/>
      <c r="AL187" s="24"/>
      <c r="AM187" s="15"/>
      <c r="AN187" s="16"/>
      <c r="AO187" s="143"/>
      <c r="AP187" s="144"/>
      <c r="AQ187" s="144"/>
      <c r="AR187" s="144"/>
      <c r="AS187" s="144"/>
      <c r="AT187" s="144"/>
      <c r="AU187" s="144"/>
      <c r="AV187" s="144"/>
      <c r="AW187" s="145"/>
      <c r="AX187" s="106"/>
      <c r="AY187" s="108"/>
      <c r="AZ187" s="106"/>
      <c r="BA187" s="146"/>
      <c r="BB187" s="146"/>
      <c r="BC187" s="146"/>
      <c r="BD187" s="146"/>
      <c r="BE187" s="108"/>
      <c r="BF187" s="106"/>
      <c r="BG187" s="108"/>
      <c r="BH187" s="106"/>
      <c r="BI187" s="108"/>
      <c r="BJ187" s="106"/>
      <c r="BK187" s="108"/>
      <c r="BL187" s="16"/>
      <c r="BM187" s="147"/>
      <c r="BN187" s="148"/>
      <c r="BO187" s="148"/>
      <c r="BP187" s="148"/>
      <c r="BQ187" s="148"/>
      <c r="BR187" s="148"/>
      <c r="BS187" s="149"/>
      <c r="BT187" s="16"/>
      <c r="BU187" s="17"/>
      <c r="BV187" s="25"/>
    </row>
    <row r="188" spans="1:74" ht="15" customHeight="1" thickBot="1" x14ac:dyDescent="0.2">
      <c r="A188" s="5"/>
      <c r="B188" s="15"/>
      <c r="C188" s="16"/>
      <c r="D188" s="16"/>
      <c r="E188" s="16"/>
      <c r="F188" s="16"/>
      <c r="G188" s="16"/>
      <c r="H188" s="16"/>
      <c r="I188" s="16"/>
      <c r="J188" s="305"/>
      <c r="K188" s="305"/>
      <c r="L188" s="305"/>
      <c r="M188" s="305"/>
      <c r="N188" s="16"/>
      <c r="O188" s="123" t="s">
        <v>29</v>
      </c>
      <c r="P188" s="123"/>
      <c r="Q188" s="123"/>
      <c r="R188" s="123"/>
      <c r="S188" s="16"/>
      <c r="T188" s="124" t="s">
        <v>21</v>
      </c>
      <c r="U188" s="125"/>
      <c r="V188" s="125"/>
      <c r="W188" s="125"/>
      <c r="X188" s="16"/>
      <c r="Y188" s="123" t="s">
        <v>22</v>
      </c>
      <c r="Z188" s="123"/>
      <c r="AA188" s="123"/>
      <c r="AB188" s="123"/>
      <c r="AC188" s="16"/>
      <c r="AD188" s="123" t="s">
        <v>78</v>
      </c>
      <c r="AE188" s="123"/>
      <c r="AF188" s="123"/>
      <c r="AG188" s="123"/>
      <c r="AH188" s="16"/>
      <c r="AI188" s="16"/>
      <c r="AJ188" s="17"/>
      <c r="AK188" s="10"/>
      <c r="AL188" s="24"/>
      <c r="AM188" s="15"/>
      <c r="AN188" s="16"/>
      <c r="AO188" s="143"/>
      <c r="AP188" s="144"/>
      <c r="AQ188" s="144"/>
      <c r="AR188" s="144"/>
      <c r="AS188" s="144"/>
      <c r="AT188" s="144"/>
      <c r="AU188" s="144"/>
      <c r="AV188" s="144"/>
      <c r="AW188" s="145"/>
      <c r="AX188" s="106"/>
      <c r="AY188" s="108"/>
      <c r="AZ188" s="106"/>
      <c r="BA188" s="146"/>
      <c r="BB188" s="146"/>
      <c r="BC188" s="146"/>
      <c r="BD188" s="146"/>
      <c r="BE188" s="108"/>
      <c r="BF188" s="106"/>
      <c r="BG188" s="108"/>
      <c r="BH188" s="106"/>
      <c r="BI188" s="108"/>
      <c r="BJ188" s="106"/>
      <c r="BK188" s="108"/>
      <c r="BL188" s="16"/>
      <c r="BM188" s="147"/>
      <c r="BN188" s="148"/>
      <c r="BO188" s="148"/>
      <c r="BP188" s="148"/>
      <c r="BQ188" s="148"/>
      <c r="BR188" s="148"/>
      <c r="BS188" s="149"/>
      <c r="BT188" s="16"/>
      <c r="BU188" s="17"/>
      <c r="BV188" s="25"/>
    </row>
    <row r="189" spans="1:74" ht="15" customHeight="1" thickBot="1" x14ac:dyDescent="0.2">
      <c r="A189" s="5"/>
      <c r="B189" s="15"/>
      <c r="C189" s="16"/>
      <c r="D189" s="98" t="s">
        <v>212</v>
      </c>
      <c r="E189" s="98"/>
      <c r="F189" s="98"/>
      <c r="G189" s="98"/>
      <c r="H189" s="98"/>
      <c r="I189" s="219"/>
      <c r="J189" s="304">
        <f>AF262</f>
        <v>6</v>
      </c>
      <c r="K189" s="217"/>
      <c r="L189" s="217"/>
      <c r="M189" s="218"/>
      <c r="N189" s="33" t="s">
        <v>24</v>
      </c>
      <c r="O189" s="182">
        <f>$G$14</f>
        <v>5</v>
      </c>
      <c r="P189" s="183"/>
      <c r="Q189" s="183"/>
      <c r="R189" s="184"/>
      <c r="S189" s="33" t="s">
        <v>26</v>
      </c>
      <c r="T189" s="182">
        <f>$P$241</f>
        <v>1</v>
      </c>
      <c r="U189" s="183"/>
      <c r="V189" s="183"/>
      <c r="W189" s="184"/>
      <c r="X189" s="33" t="s">
        <v>26</v>
      </c>
      <c r="Y189" s="182">
        <f>IF($N$240=0,$AD$250,$AF$250)</f>
        <v>0</v>
      </c>
      <c r="Z189" s="183"/>
      <c r="AA189" s="183"/>
      <c r="AB189" s="184"/>
      <c r="AC189" s="33" t="s">
        <v>26</v>
      </c>
      <c r="AD189" s="220"/>
      <c r="AE189" s="221"/>
      <c r="AF189" s="221"/>
      <c r="AG189" s="222"/>
      <c r="AH189" s="16"/>
      <c r="AI189" s="16"/>
      <c r="AJ189" s="17"/>
      <c r="AK189" s="10"/>
      <c r="AL189" s="24"/>
      <c r="AM189" s="15"/>
      <c r="AN189" s="16"/>
      <c r="AO189" s="143"/>
      <c r="AP189" s="144"/>
      <c r="AQ189" s="144"/>
      <c r="AR189" s="144"/>
      <c r="AS189" s="144"/>
      <c r="AT189" s="144"/>
      <c r="AU189" s="144"/>
      <c r="AV189" s="144"/>
      <c r="AW189" s="145"/>
      <c r="AX189" s="106"/>
      <c r="AY189" s="108"/>
      <c r="AZ189" s="106"/>
      <c r="BA189" s="146"/>
      <c r="BB189" s="146"/>
      <c r="BC189" s="146"/>
      <c r="BD189" s="146"/>
      <c r="BE189" s="108"/>
      <c r="BF189" s="106"/>
      <c r="BG189" s="108"/>
      <c r="BH189" s="106"/>
      <c r="BI189" s="108"/>
      <c r="BJ189" s="106"/>
      <c r="BK189" s="108"/>
      <c r="BL189" s="16"/>
      <c r="BM189" s="147"/>
      <c r="BN189" s="148"/>
      <c r="BO189" s="148"/>
      <c r="BP189" s="148"/>
      <c r="BQ189" s="148"/>
      <c r="BR189" s="148"/>
      <c r="BS189" s="149"/>
      <c r="BT189" s="16"/>
      <c r="BU189" s="17"/>
      <c r="BV189" s="25"/>
    </row>
    <row r="190" spans="1:74" ht="15" customHeight="1" x14ac:dyDescent="0.15">
      <c r="A190" s="5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 s="10"/>
      <c r="AL190" s="24"/>
      <c r="AM190" s="15"/>
      <c r="AN190" s="16"/>
      <c r="AO190" s="143"/>
      <c r="AP190" s="144"/>
      <c r="AQ190" s="144"/>
      <c r="AR190" s="144"/>
      <c r="AS190" s="144"/>
      <c r="AT190" s="144"/>
      <c r="AU190" s="144"/>
      <c r="AV190" s="144"/>
      <c r="AW190" s="145"/>
      <c r="AX190" s="106"/>
      <c r="AY190" s="108"/>
      <c r="AZ190" s="106"/>
      <c r="BA190" s="146"/>
      <c r="BB190" s="146"/>
      <c r="BC190" s="146"/>
      <c r="BD190" s="146"/>
      <c r="BE190" s="108"/>
      <c r="BF190" s="106"/>
      <c r="BG190" s="108"/>
      <c r="BH190" s="106"/>
      <c r="BI190" s="108"/>
      <c r="BJ190" s="106"/>
      <c r="BK190" s="108"/>
      <c r="BL190" s="16"/>
      <c r="BM190" s="147"/>
      <c r="BN190" s="148"/>
      <c r="BO190" s="148"/>
      <c r="BP190" s="148"/>
      <c r="BQ190" s="148"/>
      <c r="BR190" s="148"/>
      <c r="BS190" s="149"/>
      <c r="BT190" s="16"/>
      <c r="BU190" s="17"/>
      <c r="BV190" s="25"/>
    </row>
    <row r="191" spans="1:74" ht="15" customHeight="1" x14ac:dyDescent="0.15">
      <c r="A191" s="5"/>
      <c r="B191" s="15"/>
      <c r="C191" s="16"/>
      <c r="D191" s="115" t="s">
        <v>31</v>
      </c>
      <c r="E191" s="115"/>
      <c r="F191" s="115"/>
      <c r="G191" s="115"/>
      <c r="H191" s="115"/>
      <c r="I191" s="115"/>
      <c r="J191" s="115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 s="10"/>
      <c r="AL191" s="24"/>
      <c r="AM191" s="15"/>
      <c r="AN191" s="16"/>
      <c r="AO191" s="143"/>
      <c r="AP191" s="144"/>
      <c r="AQ191" s="144"/>
      <c r="AR191" s="144"/>
      <c r="AS191" s="144"/>
      <c r="AT191" s="144"/>
      <c r="AU191" s="144"/>
      <c r="AV191" s="144"/>
      <c r="AW191" s="145"/>
      <c r="AX191" s="106"/>
      <c r="AY191" s="108"/>
      <c r="AZ191" s="106"/>
      <c r="BA191" s="146"/>
      <c r="BB191" s="146"/>
      <c r="BC191" s="146"/>
      <c r="BD191" s="146"/>
      <c r="BE191" s="108"/>
      <c r="BF191" s="106"/>
      <c r="BG191" s="108"/>
      <c r="BH191" s="106"/>
      <c r="BI191" s="108"/>
      <c r="BJ191" s="106"/>
      <c r="BK191" s="108"/>
      <c r="BL191" s="16"/>
      <c r="BM191" s="147"/>
      <c r="BN191" s="148"/>
      <c r="BO191" s="148"/>
      <c r="BP191" s="148"/>
      <c r="BQ191" s="148"/>
      <c r="BR191" s="148"/>
      <c r="BS191" s="149"/>
      <c r="BT191" s="16"/>
      <c r="BU191" s="17"/>
      <c r="BV191" s="25"/>
    </row>
    <row r="192" spans="1:74" ht="15" customHeight="1" x14ac:dyDescent="0.15">
      <c r="A192" s="5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215"/>
      <c r="S192" s="215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 s="10"/>
      <c r="AL192" s="24"/>
      <c r="AM192" s="15"/>
      <c r="AN192" s="16"/>
      <c r="AO192" s="143"/>
      <c r="AP192" s="144"/>
      <c r="AQ192" s="144"/>
      <c r="AR192" s="144"/>
      <c r="AS192" s="144"/>
      <c r="AT192" s="144"/>
      <c r="AU192" s="144"/>
      <c r="AV192" s="144"/>
      <c r="AW192" s="145"/>
      <c r="AX192" s="106"/>
      <c r="AY192" s="108"/>
      <c r="AZ192" s="106"/>
      <c r="BA192" s="146"/>
      <c r="BB192" s="146"/>
      <c r="BC192" s="146"/>
      <c r="BD192" s="146"/>
      <c r="BE192" s="108"/>
      <c r="BF192" s="106"/>
      <c r="BG192" s="108"/>
      <c r="BH192" s="106"/>
      <c r="BI192" s="108"/>
      <c r="BJ192" s="106"/>
      <c r="BK192" s="108"/>
      <c r="BL192" s="16"/>
      <c r="BM192" s="147"/>
      <c r="BN192" s="148"/>
      <c r="BO192" s="148"/>
      <c r="BP192" s="148"/>
      <c r="BQ192" s="148"/>
      <c r="BR192" s="148"/>
      <c r="BS192" s="149"/>
      <c r="BT192" s="16"/>
      <c r="BU192" s="17"/>
      <c r="BV192" s="25"/>
    </row>
    <row r="193" spans="1:74" ht="15" customHeight="1" x14ac:dyDescent="0.15">
      <c r="A193" s="5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 s="10"/>
      <c r="AL193" s="24"/>
      <c r="AM193" s="15"/>
      <c r="AN193" s="16"/>
      <c r="AO193" s="32" t="s">
        <v>214</v>
      </c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7"/>
      <c r="BV193" s="25"/>
    </row>
    <row r="194" spans="1:74" ht="15" customHeight="1" x14ac:dyDescent="0.15">
      <c r="A194" s="5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 s="10"/>
      <c r="AL194" s="24"/>
      <c r="AM194" s="15"/>
      <c r="AN194" s="16"/>
      <c r="AO194" s="115" t="s">
        <v>121</v>
      </c>
      <c r="AP194" s="115"/>
      <c r="AQ194" s="115"/>
      <c r="AR194" s="115"/>
      <c r="AS194" s="115"/>
      <c r="AT194" s="115"/>
      <c r="AU194" s="115"/>
      <c r="AV194" s="16"/>
      <c r="AW194" s="16"/>
      <c r="AX194" s="16"/>
      <c r="AY194" s="16"/>
      <c r="AZ194" s="115" t="s">
        <v>89</v>
      </c>
      <c r="BA194" s="115"/>
      <c r="BB194" s="115"/>
      <c r="BC194" s="115"/>
      <c r="BD194" s="115"/>
      <c r="BE194" s="115"/>
      <c r="BF194" s="115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7"/>
      <c r="BV194" s="25"/>
    </row>
    <row r="195" spans="1:74" ht="15" customHeight="1" x14ac:dyDescent="0.15">
      <c r="A195" s="5"/>
      <c r="B195" s="15"/>
      <c r="C195" s="16"/>
      <c r="D195" s="126" t="s">
        <v>90</v>
      </c>
      <c r="E195" s="126"/>
      <c r="F195" s="126"/>
      <c r="G195" s="126"/>
      <c r="H195" s="34"/>
      <c r="I195" s="35"/>
      <c r="J195" s="194"/>
      <c r="K195" s="146"/>
      <c r="L195" s="146"/>
      <c r="M195" s="195"/>
      <c r="N195" s="36"/>
      <c r="O195" s="196" t="s">
        <v>122</v>
      </c>
      <c r="P195" s="196"/>
      <c r="Q195" s="196"/>
      <c r="R195" s="196"/>
      <c r="S195" s="197"/>
      <c r="T195" s="198"/>
      <c r="U195" s="198"/>
      <c r="V195" s="199"/>
      <c r="W195" s="16"/>
      <c r="X195" s="126" t="s">
        <v>92</v>
      </c>
      <c r="Y195" s="126"/>
      <c r="Z195" s="126"/>
      <c r="AA195" s="126"/>
      <c r="AB195" s="126"/>
      <c r="AC195" s="197"/>
      <c r="AD195" s="198"/>
      <c r="AE195" s="198"/>
      <c r="AF195" s="199"/>
      <c r="AG195" s="16"/>
      <c r="AH195" s="16"/>
      <c r="AI195" s="16"/>
      <c r="AJ195" s="17"/>
      <c r="AK195" s="10"/>
      <c r="AL195" s="24"/>
      <c r="AM195" s="15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7"/>
      <c r="BV195" s="25"/>
    </row>
    <row r="196" spans="1:74" ht="15" customHeight="1" thickBot="1" x14ac:dyDescent="0.2">
      <c r="A196" s="5"/>
      <c r="B196" s="15"/>
      <c r="C196" s="16"/>
      <c r="D196" s="16"/>
      <c r="E196" s="16"/>
      <c r="F196" s="16"/>
      <c r="G196" s="16"/>
      <c r="H196" s="16"/>
      <c r="I196" s="16"/>
      <c r="J196" s="16"/>
      <c r="K196" s="212" t="s">
        <v>64</v>
      </c>
      <c r="L196" s="213"/>
      <c r="M196" s="16"/>
      <c r="N196" s="16"/>
      <c r="O196" s="123" t="s">
        <v>93</v>
      </c>
      <c r="P196" s="123"/>
      <c r="Q196" s="123"/>
      <c r="R196" s="123"/>
      <c r="S196" s="16"/>
      <c r="T196" s="124" t="s">
        <v>123</v>
      </c>
      <c r="U196" s="125"/>
      <c r="V196" s="125"/>
      <c r="W196" s="125"/>
      <c r="X196" s="16"/>
      <c r="Y196" s="123" t="s">
        <v>32</v>
      </c>
      <c r="Z196" s="123"/>
      <c r="AA196" s="123"/>
      <c r="AB196" s="123"/>
      <c r="AC196" s="16"/>
      <c r="AD196" s="16"/>
      <c r="AE196" s="16"/>
      <c r="AF196" s="16"/>
      <c r="AG196" s="16"/>
      <c r="AH196" s="16"/>
      <c r="AI196" s="16"/>
      <c r="AJ196" s="17"/>
      <c r="AK196" s="10"/>
      <c r="AL196" s="24"/>
      <c r="AM196" s="15"/>
      <c r="AN196" s="16"/>
      <c r="AO196" s="196" t="s">
        <v>95</v>
      </c>
      <c r="AP196" s="196"/>
      <c r="AQ196" s="196"/>
      <c r="AR196" s="196"/>
      <c r="AS196" s="196"/>
      <c r="AT196" s="214"/>
      <c r="AU196" s="106"/>
      <c r="AV196" s="107"/>
      <c r="AW196" s="107"/>
      <c r="AX196" s="108"/>
      <c r="AY196" s="16"/>
      <c r="AZ196" s="196" t="s">
        <v>96</v>
      </c>
      <c r="BA196" s="196"/>
      <c r="BB196" s="196"/>
      <c r="BC196" s="196"/>
      <c r="BD196" s="106"/>
      <c r="BE196" s="107"/>
      <c r="BF196" s="107"/>
      <c r="BG196" s="108"/>
      <c r="BH196" s="37" t="s">
        <v>124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7"/>
      <c r="BV196" s="25"/>
    </row>
    <row r="197" spans="1:74" ht="15" customHeight="1" thickBot="1" x14ac:dyDescent="0.2">
      <c r="A197" s="5"/>
      <c r="B197" s="15"/>
      <c r="C197" s="16"/>
      <c r="D197" s="126" t="s">
        <v>36</v>
      </c>
      <c r="E197" s="126"/>
      <c r="F197" s="126"/>
      <c r="G197" s="126"/>
      <c r="H197" s="16"/>
      <c r="I197" s="16"/>
      <c r="J197" s="203">
        <f>SUM(O197,T197,Y197,AD197)</f>
        <v>2</v>
      </c>
      <c r="K197" s="204"/>
      <c r="L197" s="204"/>
      <c r="M197" s="205"/>
      <c r="N197" s="20" t="s">
        <v>24</v>
      </c>
      <c r="O197" s="194"/>
      <c r="P197" s="146"/>
      <c r="Q197" s="146"/>
      <c r="R197" s="195"/>
      <c r="S197" s="20" t="s">
        <v>26</v>
      </c>
      <c r="T197" s="206">
        <f>$G$8*2</f>
        <v>2</v>
      </c>
      <c r="U197" s="207"/>
      <c r="V197" s="207"/>
      <c r="W197" s="208"/>
      <c r="X197" s="20" t="s">
        <v>26</v>
      </c>
      <c r="Y197" s="194"/>
      <c r="Z197" s="146"/>
      <c r="AA197" s="146"/>
      <c r="AB197" s="195"/>
      <c r="AC197" s="16"/>
      <c r="AD197" s="16"/>
      <c r="AE197" s="16"/>
      <c r="AF197" s="16"/>
      <c r="AG197" s="16"/>
      <c r="AH197" s="16"/>
      <c r="AI197" s="16"/>
      <c r="AJ197" s="17"/>
      <c r="AK197" s="10"/>
      <c r="AL197" s="24"/>
      <c r="AM197" s="15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96" t="s">
        <v>99</v>
      </c>
      <c r="BA197" s="196"/>
      <c r="BB197" s="196"/>
      <c r="BC197" s="196"/>
      <c r="BD197" s="209" t="str">
        <f>IF(O197="","",IF(O197&lt;=0,"",IF(BD196="不明","─",QUOTIENT(BD196,O197*2))))</f>
        <v/>
      </c>
      <c r="BE197" s="210"/>
      <c r="BF197" s="210"/>
      <c r="BG197" s="211"/>
      <c r="BH197" s="38" t="s">
        <v>125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7"/>
      <c r="BV197" s="25"/>
    </row>
    <row r="198" spans="1:74" ht="15" customHeight="1" x14ac:dyDescent="0.15">
      <c r="A198" s="5"/>
      <c r="B198" s="1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 s="10"/>
      <c r="AL198" s="24"/>
      <c r="AM198" s="15"/>
      <c r="AN198" s="16"/>
      <c r="AO198" s="115" t="s">
        <v>215</v>
      </c>
      <c r="AP198" s="115"/>
      <c r="AQ198" s="115"/>
      <c r="AR198" s="115"/>
      <c r="AS198" s="115"/>
      <c r="AT198" s="115"/>
      <c r="AU198" s="115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7"/>
      <c r="BV198" s="25"/>
    </row>
    <row r="199" spans="1:74" ht="15" customHeight="1" x14ac:dyDescent="0.15">
      <c r="A199" s="5"/>
      <c r="B199" s="15"/>
      <c r="C199" s="16"/>
      <c r="D199" s="115" t="s">
        <v>102</v>
      </c>
      <c r="E199" s="115"/>
      <c r="F199" s="115"/>
      <c r="G199" s="115"/>
      <c r="H199" s="115"/>
      <c r="I199" s="115"/>
      <c r="J199" s="115"/>
      <c r="K199" s="39" t="s">
        <v>103</v>
      </c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40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 s="10"/>
      <c r="AL199" s="24"/>
      <c r="AM199" s="15"/>
      <c r="AN199" s="16"/>
      <c r="AO199" s="200"/>
      <c r="AP199" s="201"/>
      <c r="AQ199" s="201"/>
      <c r="AR199" s="201"/>
      <c r="AS199" s="201"/>
      <c r="AT199" s="201"/>
      <c r="AU199" s="201"/>
      <c r="AV199" s="201"/>
      <c r="AW199" s="201"/>
      <c r="AX199" s="201"/>
      <c r="AY199" s="201"/>
      <c r="AZ199" s="201"/>
      <c r="BA199" s="201"/>
      <c r="BB199" s="201"/>
      <c r="BC199" s="201"/>
      <c r="BD199" s="201"/>
      <c r="BE199" s="201"/>
      <c r="BF199" s="201"/>
      <c r="BG199" s="201"/>
      <c r="BH199" s="201"/>
      <c r="BI199" s="201"/>
      <c r="BJ199" s="201"/>
      <c r="BK199" s="201"/>
      <c r="BL199" s="201"/>
      <c r="BM199" s="201"/>
      <c r="BN199" s="201"/>
      <c r="BO199" s="201"/>
      <c r="BP199" s="201"/>
      <c r="BQ199" s="201"/>
      <c r="BR199" s="201"/>
      <c r="BS199" s="202"/>
      <c r="BT199" s="16"/>
      <c r="BU199" s="17"/>
      <c r="BV199" s="25"/>
    </row>
    <row r="200" spans="1:74" ht="15" customHeight="1" thickBot="1" x14ac:dyDescent="0.2">
      <c r="A200" s="5"/>
      <c r="B200" s="1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24" t="s">
        <v>104</v>
      </c>
      <c r="AB200" s="125"/>
      <c r="AC200" s="125"/>
      <c r="AD200" s="16"/>
      <c r="AE200" s="124" t="s">
        <v>105</v>
      </c>
      <c r="AF200" s="125"/>
      <c r="AG200" s="125"/>
      <c r="AH200" s="16"/>
      <c r="AI200" s="16"/>
      <c r="AJ200" s="17"/>
      <c r="AK200" s="10"/>
      <c r="AL200" s="24"/>
      <c r="AM200" s="15"/>
      <c r="AN200" s="16"/>
      <c r="AO200" s="170"/>
      <c r="AP200" s="171"/>
      <c r="AQ200" s="171"/>
      <c r="AR200" s="171"/>
      <c r="AS200" s="171"/>
      <c r="AT200" s="171"/>
      <c r="AU200" s="171"/>
      <c r="AV200" s="171"/>
      <c r="AW200" s="171"/>
      <c r="AX200" s="171"/>
      <c r="AY200" s="171"/>
      <c r="AZ200" s="171"/>
      <c r="BA200" s="171"/>
      <c r="BB200" s="171"/>
      <c r="BC200" s="171"/>
      <c r="BD200" s="171"/>
      <c r="BE200" s="171"/>
      <c r="BF200" s="171"/>
      <c r="BG200" s="171"/>
      <c r="BH200" s="171"/>
      <c r="BI200" s="171"/>
      <c r="BJ200" s="171"/>
      <c r="BK200" s="171"/>
      <c r="BL200" s="171"/>
      <c r="BM200" s="171"/>
      <c r="BN200" s="171"/>
      <c r="BO200" s="171"/>
      <c r="BP200" s="171"/>
      <c r="BQ200" s="171"/>
      <c r="BR200" s="171"/>
      <c r="BS200" s="172"/>
      <c r="BT200" s="16"/>
      <c r="BU200" s="17"/>
      <c r="BV200" s="25"/>
    </row>
    <row r="201" spans="1:74" ht="15" customHeight="1" thickBot="1" x14ac:dyDescent="0.2">
      <c r="A201" s="5"/>
      <c r="B201" s="15"/>
      <c r="C201" s="16"/>
      <c r="D201" s="185" t="s">
        <v>106</v>
      </c>
      <c r="E201" s="185"/>
      <c r="F201" s="185"/>
      <c r="G201" s="185"/>
      <c r="H201" s="106"/>
      <c r="I201" s="107"/>
      <c r="J201" s="107"/>
      <c r="K201" s="107"/>
      <c r="L201" s="107"/>
      <c r="M201" s="108"/>
      <c r="N201" s="186" t="s">
        <v>107</v>
      </c>
      <c r="O201" s="187"/>
      <c r="P201" s="187"/>
      <c r="Q201" s="188"/>
      <c r="R201" s="189"/>
      <c r="S201" s="190"/>
      <c r="T201" s="187" t="s">
        <v>108</v>
      </c>
      <c r="U201" s="187"/>
      <c r="V201" s="187"/>
      <c r="W201" s="191">
        <f>SUM(AA201,AE201)</f>
        <v>0</v>
      </c>
      <c r="X201" s="192"/>
      <c r="Y201" s="193"/>
      <c r="Z201" t="s">
        <v>24</v>
      </c>
      <c r="AA201" s="106"/>
      <c r="AB201" s="107"/>
      <c r="AC201" s="108"/>
      <c r="AD201" t="s">
        <v>26</v>
      </c>
      <c r="AE201" s="182">
        <f>QUOTIENT($G$8,5)</f>
        <v>0</v>
      </c>
      <c r="AF201" s="183"/>
      <c r="AG201" s="184"/>
      <c r="AI201" s="16"/>
      <c r="AJ201" s="17"/>
      <c r="AK201" s="10"/>
      <c r="AL201" s="24"/>
      <c r="AM201" s="15"/>
      <c r="AN201" s="16"/>
      <c r="AO201" s="170"/>
      <c r="AP201" s="171"/>
      <c r="AQ201" s="171"/>
      <c r="AR201" s="171"/>
      <c r="AS201" s="171"/>
      <c r="AT201" s="171"/>
      <c r="AU201" s="171"/>
      <c r="AV201" s="171"/>
      <c r="AW201" s="171"/>
      <c r="AX201" s="171"/>
      <c r="AY201" s="171"/>
      <c r="AZ201" s="171"/>
      <c r="BA201" s="171"/>
      <c r="BB201" s="171"/>
      <c r="BC201" s="171"/>
      <c r="BD201" s="171"/>
      <c r="BE201" s="171"/>
      <c r="BF201" s="171"/>
      <c r="BG201" s="171"/>
      <c r="BH201" s="171"/>
      <c r="BI201" s="171"/>
      <c r="BJ201" s="171"/>
      <c r="BK201" s="171"/>
      <c r="BL201" s="171"/>
      <c r="BM201" s="171"/>
      <c r="BN201" s="171"/>
      <c r="BO201" s="171"/>
      <c r="BP201" s="171"/>
      <c r="BQ201" s="171"/>
      <c r="BR201" s="171"/>
      <c r="BS201" s="172"/>
      <c r="BT201" s="16"/>
      <c r="BU201" s="17"/>
      <c r="BV201" s="25"/>
    </row>
    <row r="202" spans="1:74" ht="15" customHeight="1" thickBot="1" x14ac:dyDescent="0.2">
      <c r="A202" s="5"/>
      <c r="B202" s="1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24" t="s">
        <v>104</v>
      </c>
      <c r="AB202" s="125"/>
      <c r="AC202" s="125"/>
      <c r="AD202" s="16"/>
      <c r="AE202" s="124" t="s">
        <v>105</v>
      </c>
      <c r="AF202" s="125"/>
      <c r="AG202" s="125"/>
      <c r="AH202" s="16"/>
      <c r="AI202" s="16"/>
      <c r="AJ202" s="17"/>
      <c r="AK202" s="10"/>
      <c r="AL202" s="24"/>
      <c r="AM202" s="15"/>
      <c r="AN202" s="16"/>
      <c r="AO202" s="170"/>
      <c r="AP202" s="171"/>
      <c r="AQ202" s="171"/>
      <c r="AR202" s="171"/>
      <c r="AS202" s="171"/>
      <c r="AT202" s="171"/>
      <c r="AU202" s="171"/>
      <c r="AV202" s="171"/>
      <c r="AW202" s="171"/>
      <c r="AX202" s="171"/>
      <c r="AY202" s="171"/>
      <c r="AZ202" s="171"/>
      <c r="BA202" s="171"/>
      <c r="BB202" s="171"/>
      <c r="BC202" s="171"/>
      <c r="BD202" s="171"/>
      <c r="BE202" s="171"/>
      <c r="BF202" s="171"/>
      <c r="BG202" s="171"/>
      <c r="BH202" s="171"/>
      <c r="BI202" s="171"/>
      <c r="BJ202" s="171"/>
      <c r="BK202" s="171"/>
      <c r="BL202" s="171"/>
      <c r="BM202" s="171"/>
      <c r="BN202" s="171"/>
      <c r="BO202" s="171"/>
      <c r="BP202" s="171"/>
      <c r="BQ202" s="171"/>
      <c r="BR202" s="171"/>
      <c r="BS202" s="172"/>
      <c r="BT202" s="16"/>
      <c r="BU202" s="17"/>
      <c r="BV202" s="25"/>
    </row>
    <row r="203" spans="1:74" ht="15" customHeight="1" thickBot="1" x14ac:dyDescent="0.2">
      <c r="A203" s="5"/>
      <c r="B203" s="15"/>
      <c r="C203" s="16"/>
      <c r="D203" s="185" t="s">
        <v>106</v>
      </c>
      <c r="E203" s="185"/>
      <c r="F203" s="185"/>
      <c r="G203" s="185"/>
      <c r="H203" s="106"/>
      <c r="I203" s="107"/>
      <c r="J203" s="107"/>
      <c r="K203" s="107"/>
      <c r="L203" s="107"/>
      <c r="M203" s="108"/>
      <c r="N203" s="186" t="s">
        <v>107</v>
      </c>
      <c r="O203" s="187"/>
      <c r="P203" s="187"/>
      <c r="Q203" s="188"/>
      <c r="R203" s="189"/>
      <c r="S203" s="190"/>
      <c r="T203" s="187" t="s">
        <v>108</v>
      </c>
      <c r="U203" s="187"/>
      <c r="V203" s="187"/>
      <c r="W203" s="191">
        <f>SUM(AA203,AE203)</f>
        <v>0</v>
      </c>
      <c r="X203" s="192"/>
      <c r="Y203" s="193"/>
      <c r="Z203" t="s">
        <v>24</v>
      </c>
      <c r="AA203" s="106"/>
      <c r="AB203" s="107"/>
      <c r="AC203" s="108"/>
      <c r="AD203" t="s">
        <v>26</v>
      </c>
      <c r="AE203" s="182">
        <f>QUOTIENT($G$8,5)</f>
        <v>0</v>
      </c>
      <c r="AF203" s="183"/>
      <c r="AG203" s="184"/>
      <c r="AI203" s="16"/>
      <c r="AJ203" s="17"/>
      <c r="AK203" s="10"/>
      <c r="AL203" s="24"/>
      <c r="AM203" s="15"/>
      <c r="AN203" s="16"/>
      <c r="AO203" s="170"/>
      <c r="AP203" s="171"/>
      <c r="AQ203" s="171"/>
      <c r="AR203" s="171"/>
      <c r="AS203" s="171"/>
      <c r="AT203" s="171"/>
      <c r="AU203" s="171"/>
      <c r="AV203" s="171"/>
      <c r="AW203" s="171"/>
      <c r="AX203" s="171"/>
      <c r="AY203" s="171"/>
      <c r="AZ203" s="171"/>
      <c r="BA203" s="171"/>
      <c r="BB203" s="171"/>
      <c r="BC203" s="171"/>
      <c r="BD203" s="171"/>
      <c r="BE203" s="171"/>
      <c r="BF203" s="171"/>
      <c r="BG203" s="171"/>
      <c r="BH203" s="171"/>
      <c r="BI203" s="171"/>
      <c r="BJ203" s="171"/>
      <c r="BK203" s="171"/>
      <c r="BL203" s="171"/>
      <c r="BM203" s="171"/>
      <c r="BN203" s="171"/>
      <c r="BO203" s="171"/>
      <c r="BP203" s="171"/>
      <c r="BQ203" s="171"/>
      <c r="BR203" s="171"/>
      <c r="BS203" s="172"/>
      <c r="BT203" s="16"/>
      <c r="BU203" s="17"/>
      <c r="BV203" s="25"/>
    </row>
    <row r="204" spans="1:74" ht="15" customHeight="1" thickBot="1" x14ac:dyDescent="0.2">
      <c r="A204" s="5"/>
      <c r="B204" s="1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24" t="s">
        <v>104</v>
      </c>
      <c r="AB204" s="125"/>
      <c r="AC204" s="125"/>
      <c r="AD204" s="16"/>
      <c r="AE204" s="124" t="s">
        <v>105</v>
      </c>
      <c r="AF204" s="125"/>
      <c r="AG204" s="125"/>
      <c r="AH204" s="16"/>
      <c r="AI204" s="16"/>
      <c r="AJ204" s="17"/>
      <c r="AK204" s="10"/>
      <c r="AL204" s="24"/>
      <c r="AM204" s="15"/>
      <c r="AN204" s="16"/>
      <c r="AO204" s="170"/>
      <c r="AP204" s="171"/>
      <c r="AQ204" s="171"/>
      <c r="AR204" s="171"/>
      <c r="AS204" s="171"/>
      <c r="AT204" s="171"/>
      <c r="AU204" s="171"/>
      <c r="AV204" s="171"/>
      <c r="AW204" s="171"/>
      <c r="AX204" s="171"/>
      <c r="AY204" s="171"/>
      <c r="AZ204" s="171"/>
      <c r="BA204" s="171"/>
      <c r="BB204" s="171"/>
      <c r="BC204" s="171"/>
      <c r="BD204" s="171"/>
      <c r="BE204" s="171"/>
      <c r="BF204" s="171"/>
      <c r="BG204" s="171"/>
      <c r="BH204" s="171"/>
      <c r="BI204" s="171"/>
      <c r="BJ204" s="171"/>
      <c r="BK204" s="171"/>
      <c r="BL204" s="171"/>
      <c r="BM204" s="171"/>
      <c r="BN204" s="171"/>
      <c r="BO204" s="171"/>
      <c r="BP204" s="171"/>
      <c r="BQ204" s="171"/>
      <c r="BR204" s="171"/>
      <c r="BS204" s="172"/>
      <c r="BT204" s="16"/>
      <c r="BU204" s="17"/>
      <c r="BV204" s="25"/>
    </row>
    <row r="205" spans="1:74" ht="15" customHeight="1" thickBot="1" x14ac:dyDescent="0.2">
      <c r="A205" s="5"/>
      <c r="B205" s="15"/>
      <c r="C205" s="16"/>
      <c r="D205" s="185" t="s">
        <v>106</v>
      </c>
      <c r="E205" s="185"/>
      <c r="F205" s="185"/>
      <c r="G205" s="185"/>
      <c r="H205" s="106"/>
      <c r="I205" s="107"/>
      <c r="J205" s="107"/>
      <c r="K205" s="107"/>
      <c r="L205" s="107"/>
      <c r="M205" s="108"/>
      <c r="N205" s="186" t="s">
        <v>107</v>
      </c>
      <c r="O205" s="187"/>
      <c r="P205" s="187"/>
      <c r="Q205" s="188"/>
      <c r="R205" s="189"/>
      <c r="S205" s="190"/>
      <c r="T205" s="187" t="s">
        <v>108</v>
      </c>
      <c r="U205" s="187"/>
      <c r="V205" s="187"/>
      <c r="W205" s="191">
        <f>SUM(AA205,AE205)</f>
        <v>0</v>
      </c>
      <c r="X205" s="192"/>
      <c r="Y205" s="193"/>
      <c r="Z205" t="s">
        <v>24</v>
      </c>
      <c r="AA205" s="106"/>
      <c r="AB205" s="107"/>
      <c r="AC205" s="108"/>
      <c r="AD205" t="s">
        <v>26</v>
      </c>
      <c r="AE205" s="182">
        <f>QUOTIENT($G$8,5)</f>
        <v>0</v>
      </c>
      <c r="AF205" s="183"/>
      <c r="AG205" s="184"/>
      <c r="AI205" s="16"/>
      <c r="AJ205" s="17"/>
      <c r="AK205" s="10"/>
      <c r="AL205" s="24"/>
      <c r="AM205" s="15"/>
      <c r="AN205" s="16"/>
      <c r="AO205" s="170"/>
      <c r="AP205" s="171"/>
      <c r="AQ205" s="171"/>
      <c r="AR205" s="171"/>
      <c r="AS205" s="171"/>
      <c r="AT205" s="171"/>
      <c r="AU205" s="171"/>
      <c r="AV205" s="171"/>
      <c r="AW205" s="171"/>
      <c r="AX205" s="171"/>
      <c r="AY205" s="171"/>
      <c r="AZ205" s="171"/>
      <c r="BA205" s="171"/>
      <c r="BB205" s="171"/>
      <c r="BC205" s="171"/>
      <c r="BD205" s="171"/>
      <c r="BE205" s="171"/>
      <c r="BF205" s="171"/>
      <c r="BG205" s="171"/>
      <c r="BH205" s="171"/>
      <c r="BI205" s="171"/>
      <c r="BJ205" s="171"/>
      <c r="BK205" s="171"/>
      <c r="BL205" s="171"/>
      <c r="BM205" s="171"/>
      <c r="BN205" s="171"/>
      <c r="BO205" s="171"/>
      <c r="BP205" s="171"/>
      <c r="BQ205" s="171"/>
      <c r="BR205" s="171"/>
      <c r="BS205" s="172"/>
      <c r="BT205" s="16"/>
      <c r="BU205" s="17"/>
      <c r="BV205" s="25"/>
    </row>
    <row r="206" spans="1:74" ht="15" customHeight="1" thickBot="1" x14ac:dyDescent="0.2">
      <c r="A206" s="5"/>
      <c r="B206" s="1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24" t="s">
        <v>104</v>
      </c>
      <c r="AB206" s="125"/>
      <c r="AC206" s="125"/>
      <c r="AD206" s="16"/>
      <c r="AE206" s="124" t="s">
        <v>105</v>
      </c>
      <c r="AF206" s="125"/>
      <c r="AG206" s="125"/>
      <c r="AH206" s="16"/>
      <c r="AI206" s="16"/>
      <c r="AJ206" s="17"/>
      <c r="AK206" s="10"/>
      <c r="AL206" s="24"/>
      <c r="AM206" s="15"/>
      <c r="AN206" s="16"/>
      <c r="AO206" s="170"/>
      <c r="AP206" s="171"/>
      <c r="AQ206" s="171"/>
      <c r="AR206" s="171"/>
      <c r="AS206" s="171"/>
      <c r="AT206" s="171"/>
      <c r="AU206" s="171"/>
      <c r="AV206" s="171"/>
      <c r="AW206" s="171"/>
      <c r="AX206" s="171"/>
      <c r="AY206" s="171"/>
      <c r="AZ206" s="171"/>
      <c r="BA206" s="171"/>
      <c r="BB206" s="171"/>
      <c r="BC206" s="171"/>
      <c r="BD206" s="171"/>
      <c r="BE206" s="171"/>
      <c r="BF206" s="171"/>
      <c r="BG206" s="171"/>
      <c r="BH206" s="171"/>
      <c r="BI206" s="171"/>
      <c r="BJ206" s="171"/>
      <c r="BK206" s="171"/>
      <c r="BL206" s="171"/>
      <c r="BM206" s="171"/>
      <c r="BN206" s="171"/>
      <c r="BO206" s="171"/>
      <c r="BP206" s="171"/>
      <c r="BQ206" s="171"/>
      <c r="BR206" s="171"/>
      <c r="BS206" s="172"/>
      <c r="BT206" s="16"/>
      <c r="BU206" s="17"/>
      <c r="BV206" s="25"/>
    </row>
    <row r="207" spans="1:74" ht="15" customHeight="1" thickBot="1" x14ac:dyDescent="0.2">
      <c r="A207" s="5"/>
      <c r="B207" s="15"/>
      <c r="C207" s="16"/>
      <c r="D207" s="185" t="s">
        <v>106</v>
      </c>
      <c r="E207" s="185"/>
      <c r="F207" s="185"/>
      <c r="G207" s="185"/>
      <c r="H207" s="106"/>
      <c r="I207" s="107"/>
      <c r="J207" s="107"/>
      <c r="K207" s="107"/>
      <c r="L207" s="107"/>
      <c r="M207" s="108"/>
      <c r="N207" s="186" t="s">
        <v>107</v>
      </c>
      <c r="O207" s="187"/>
      <c r="P207" s="187"/>
      <c r="Q207" s="188"/>
      <c r="R207" s="189"/>
      <c r="S207" s="190"/>
      <c r="T207" s="187" t="s">
        <v>108</v>
      </c>
      <c r="U207" s="187"/>
      <c r="V207" s="187"/>
      <c r="W207" s="191">
        <f>SUM(AA207,AE207)</f>
        <v>0</v>
      </c>
      <c r="X207" s="192"/>
      <c r="Y207" s="193"/>
      <c r="Z207" t="s">
        <v>24</v>
      </c>
      <c r="AA207" s="106"/>
      <c r="AB207" s="107"/>
      <c r="AC207" s="108"/>
      <c r="AD207" t="s">
        <v>25</v>
      </c>
      <c r="AE207" s="182">
        <f>QUOTIENT($G$8,5)</f>
        <v>0</v>
      </c>
      <c r="AF207" s="183"/>
      <c r="AG207" s="184"/>
      <c r="AI207" s="16"/>
      <c r="AJ207" s="17"/>
      <c r="AK207" s="10"/>
      <c r="AL207" s="24"/>
      <c r="AM207" s="15"/>
      <c r="AN207" s="16"/>
      <c r="AO207" s="170"/>
      <c r="AP207" s="171"/>
      <c r="AQ207" s="171"/>
      <c r="AR207" s="171"/>
      <c r="AS207" s="171"/>
      <c r="AT207" s="171"/>
      <c r="AU207" s="171"/>
      <c r="AV207" s="171"/>
      <c r="AW207" s="171"/>
      <c r="AX207" s="171"/>
      <c r="AY207" s="171"/>
      <c r="AZ207" s="171"/>
      <c r="BA207" s="171"/>
      <c r="BB207" s="171"/>
      <c r="BC207" s="171"/>
      <c r="BD207" s="171"/>
      <c r="BE207" s="171"/>
      <c r="BF207" s="171"/>
      <c r="BG207" s="171"/>
      <c r="BH207" s="171"/>
      <c r="BI207" s="171"/>
      <c r="BJ207" s="171"/>
      <c r="BK207" s="171"/>
      <c r="BL207" s="171"/>
      <c r="BM207" s="171"/>
      <c r="BN207" s="171"/>
      <c r="BO207" s="171"/>
      <c r="BP207" s="171"/>
      <c r="BQ207" s="171"/>
      <c r="BR207" s="171"/>
      <c r="BS207" s="172"/>
      <c r="BT207" s="16"/>
      <c r="BU207" s="17"/>
      <c r="BV207" s="25"/>
    </row>
    <row r="208" spans="1:74" ht="15" customHeight="1" x14ac:dyDescent="0.15">
      <c r="A208" s="5"/>
      <c r="B208" s="1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 s="10"/>
      <c r="AL208" s="24"/>
      <c r="AM208" s="15"/>
      <c r="AN208" s="16"/>
      <c r="AO208" s="170"/>
      <c r="AP208" s="171"/>
      <c r="AQ208" s="171"/>
      <c r="AR208" s="171"/>
      <c r="AS208" s="171"/>
      <c r="AT208" s="171"/>
      <c r="AU208" s="171"/>
      <c r="AV208" s="171"/>
      <c r="AW208" s="171"/>
      <c r="AX208" s="171"/>
      <c r="AY208" s="171"/>
      <c r="AZ208" s="171"/>
      <c r="BA208" s="171"/>
      <c r="BB208" s="171"/>
      <c r="BC208" s="171"/>
      <c r="BD208" s="171"/>
      <c r="BE208" s="171"/>
      <c r="BF208" s="171"/>
      <c r="BG208" s="171"/>
      <c r="BH208" s="171"/>
      <c r="BI208" s="171"/>
      <c r="BJ208" s="171"/>
      <c r="BK208" s="171"/>
      <c r="BL208" s="171"/>
      <c r="BM208" s="171"/>
      <c r="BN208" s="171"/>
      <c r="BO208" s="171"/>
      <c r="BP208" s="171"/>
      <c r="BQ208" s="171"/>
      <c r="BR208" s="171"/>
      <c r="BS208" s="172"/>
      <c r="BT208" s="16"/>
      <c r="BU208" s="17"/>
      <c r="BV208" s="25"/>
    </row>
    <row r="209" spans="1:74" ht="15" customHeight="1" x14ac:dyDescent="0.15">
      <c r="A209" s="5"/>
      <c r="B209" s="15"/>
      <c r="C209" s="16"/>
      <c r="D209" s="115" t="s">
        <v>109</v>
      </c>
      <c r="E209" s="115"/>
      <c r="F209" s="115"/>
      <c r="G209" s="115"/>
      <c r="H209" s="115"/>
      <c r="I209" s="115"/>
      <c r="J209" s="115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 s="10"/>
      <c r="AL209" s="24"/>
      <c r="AM209" s="15"/>
      <c r="AN209" s="16"/>
      <c r="AO209" s="170"/>
      <c r="AP209" s="171"/>
      <c r="AQ209" s="171"/>
      <c r="AR209" s="171"/>
      <c r="AS209" s="171"/>
      <c r="AT209" s="171"/>
      <c r="AU209" s="171"/>
      <c r="AV209" s="171"/>
      <c r="AW209" s="171"/>
      <c r="AX209" s="171"/>
      <c r="AY209" s="171"/>
      <c r="AZ209" s="171"/>
      <c r="BA209" s="171"/>
      <c r="BB209" s="171"/>
      <c r="BC209" s="171"/>
      <c r="BD209" s="171"/>
      <c r="BE209" s="171"/>
      <c r="BF209" s="171"/>
      <c r="BG209" s="171"/>
      <c r="BH209" s="171"/>
      <c r="BI209" s="171"/>
      <c r="BJ209" s="171"/>
      <c r="BK209" s="171"/>
      <c r="BL209" s="171"/>
      <c r="BM209" s="171"/>
      <c r="BN209" s="171"/>
      <c r="BO209" s="171"/>
      <c r="BP209" s="171"/>
      <c r="BQ209" s="171"/>
      <c r="BR209" s="171"/>
      <c r="BS209" s="172"/>
      <c r="BT209" s="16"/>
      <c r="BU209" s="17"/>
      <c r="BV209" s="25"/>
    </row>
    <row r="210" spans="1:74" ht="15" customHeight="1" x14ac:dyDescent="0.15">
      <c r="A210" s="5"/>
      <c r="B210" s="15"/>
      <c r="C210" s="16"/>
      <c r="D210" s="179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  <c r="S210" s="180"/>
      <c r="T210" s="180"/>
      <c r="U210" s="180"/>
      <c r="V210" s="180"/>
      <c r="W210" s="180"/>
      <c r="X210" s="180"/>
      <c r="Y210" s="180"/>
      <c r="Z210" s="180"/>
      <c r="AA210" s="180"/>
      <c r="AB210" s="180"/>
      <c r="AC210" s="180"/>
      <c r="AD210" s="180"/>
      <c r="AE210" s="180"/>
      <c r="AF210" s="180"/>
      <c r="AG210" s="180"/>
      <c r="AH210" s="181"/>
      <c r="AI210" s="16"/>
      <c r="AJ210" s="17"/>
      <c r="AK210" s="10"/>
      <c r="AL210" s="24"/>
      <c r="AM210" s="15"/>
      <c r="AN210" s="16"/>
      <c r="AO210" s="170"/>
      <c r="AP210" s="171"/>
      <c r="AQ210" s="171"/>
      <c r="AR210" s="171"/>
      <c r="AS210" s="171"/>
      <c r="AT210" s="171"/>
      <c r="AU210" s="171"/>
      <c r="AV210" s="171"/>
      <c r="AW210" s="171"/>
      <c r="AX210" s="171"/>
      <c r="AY210" s="171"/>
      <c r="AZ210" s="171"/>
      <c r="BA210" s="171"/>
      <c r="BB210" s="171"/>
      <c r="BC210" s="171"/>
      <c r="BD210" s="171"/>
      <c r="BE210" s="171"/>
      <c r="BF210" s="171"/>
      <c r="BG210" s="171"/>
      <c r="BH210" s="171"/>
      <c r="BI210" s="171"/>
      <c r="BJ210" s="171"/>
      <c r="BK210" s="171"/>
      <c r="BL210" s="171"/>
      <c r="BM210" s="171"/>
      <c r="BN210" s="171"/>
      <c r="BO210" s="171"/>
      <c r="BP210" s="171"/>
      <c r="BQ210" s="171"/>
      <c r="BR210" s="171"/>
      <c r="BS210" s="172"/>
      <c r="BT210" s="16"/>
      <c r="BU210" s="17"/>
      <c r="BV210" s="25"/>
    </row>
    <row r="211" spans="1:74" ht="15" customHeight="1" x14ac:dyDescent="0.15">
      <c r="A211" s="5"/>
      <c r="B211" s="15"/>
      <c r="C211" s="16"/>
      <c r="D211" s="167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9"/>
      <c r="AI211" s="16"/>
      <c r="AJ211" s="17"/>
      <c r="AK211" s="10"/>
      <c r="AL211" s="24"/>
      <c r="AM211" s="15"/>
      <c r="AN211" s="16"/>
      <c r="AO211" s="170"/>
      <c r="AP211" s="171"/>
      <c r="AQ211" s="171"/>
      <c r="AR211" s="171"/>
      <c r="AS211" s="171"/>
      <c r="AT211" s="171"/>
      <c r="AU211" s="171"/>
      <c r="AV211" s="171"/>
      <c r="AW211" s="171"/>
      <c r="AX211" s="171"/>
      <c r="AY211" s="171"/>
      <c r="AZ211" s="171"/>
      <c r="BA211" s="171"/>
      <c r="BB211" s="171"/>
      <c r="BC211" s="171"/>
      <c r="BD211" s="171"/>
      <c r="BE211" s="171"/>
      <c r="BF211" s="171"/>
      <c r="BG211" s="171"/>
      <c r="BH211" s="171"/>
      <c r="BI211" s="171"/>
      <c r="BJ211" s="171"/>
      <c r="BK211" s="171"/>
      <c r="BL211" s="171"/>
      <c r="BM211" s="171"/>
      <c r="BN211" s="171"/>
      <c r="BO211" s="171"/>
      <c r="BP211" s="171"/>
      <c r="BQ211" s="171"/>
      <c r="BR211" s="171"/>
      <c r="BS211" s="172"/>
      <c r="BT211" s="16"/>
      <c r="BU211" s="17"/>
      <c r="BV211" s="25"/>
    </row>
    <row r="212" spans="1:74" ht="15" customHeight="1" x14ac:dyDescent="0.15">
      <c r="A212" s="5"/>
      <c r="B212" s="15"/>
      <c r="C212" s="16"/>
      <c r="D212" s="167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9"/>
      <c r="AI212" s="16"/>
      <c r="AJ212" s="17"/>
      <c r="AK212" s="10"/>
      <c r="AL212" s="24"/>
      <c r="AM212" s="15"/>
      <c r="AN212" s="16"/>
      <c r="AO212" s="170"/>
      <c r="AP212" s="171"/>
      <c r="AQ212" s="171"/>
      <c r="AR212" s="171"/>
      <c r="AS212" s="171"/>
      <c r="AT212" s="171"/>
      <c r="AU212" s="171"/>
      <c r="AV212" s="171"/>
      <c r="AW212" s="171"/>
      <c r="AX212" s="171"/>
      <c r="AY212" s="171"/>
      <c r="AZ212" s="171"/>
      <c r="BA212" s="171"/>
      <c r="BB212" s="171"/>
      <c r="BC212" s="171"/>
      <c r="BD212" s="171"/>
      <c r="BE212" s="171"/>
      <c r="BF212" s="171"/>
      <c r="BG212" s="171"/>
      <c r="BH212" s="171"/>
      <c r="BI212" s="171"/>
      <c r="BJ212" s="171"/>
      <c r="BK212" s="171"/>
      <c r="BL212" s="171"/>
      <c r="BM212" s="171"/>
      <c r="BN212" s="171"/>
      <c r="BO212" s="171"/>
      <c r="BP212" s="171"/>
      <c r="BQ212" s="171"/>
      <c r="BR212" s="171"/>
      <c r="BS212" s="172"/>
      <c r="BT212" s="16"/>
      <c r="BU212" s="17"/>
      <c r="BV212" s="25"/>
    </row>
    <row r="213" spans="1:74" ht="15" customHeight="1" x14ac:dyDescent="0.15">
      <c r="A213" s="5"/>
      <c r="B213" s="15"/>
      <c r="C213" s="16"/>
      <c r="D213" s="167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9"/>
      <c r="AI213" s="16"/>
      <c r="AJ213" s="17"/>
      <c r="AK213" s="10"/>
      <c r="AL213" s="24"/>
      <c r="AM213" s="15"/>
      <c r="AN213" s="16"/>
      <c r="AO213" s="170"/>
      <c r="AP213" s="171"/>
      <c r="AQ213" s="171"/>
      <c r="AR213" s="171"/>
      <c r="AS213" s="171"/>
      <c r="AT213" s="171"/>
      <c r="AU213" s="171"/>
      <c r="AV213" s="171"/>
      <c r="AW213" s="171"/>
      <c r="AX213" s="171"/>
      <c r="AY213" s="171"/>
      <c r="AZ213" s="171"/>
      <c r="BA213" s="171"/>
      <c r="BB213" s="171"/>
      <c r="BC213" s="171"/>
      <c r="BD213" s="171"/>
      <c r="BE213" s="171"/>
      <c r="BF213" s="171"/>
      <c r="BG213" s="171"/>
      <c r="BH213" s="171"/>
      <c r="BI213" s="171"/>
      <c r="BJ213" s="171"/>
      <c r="BK213" s="171"/>
      <c r="BL213" s="171"/>
      <c r="BM213" s="171"/>
      <c r="BN213" s="171"/>
      <c r="BO213" s="171"/>
      <c r="BP213" s="171"/>
      <c r="BQ213" s="171"/>
      <c r="BR213" s="171"/>
      <c r="BS213" s="172"/>
      <c r="BT213" s="16"/>
      <c r="BU213" s="17"/>
      <c r="BV213" s="25"/>
    </row>
    <row r="214" spans="1:74" ht="15" customHeight="1" x14ac:dyDescent="0.15">
      <c r="A214" s="5"/>
      <c r="B214" s="15"/>
      <c r="C214" s="16"/>
      <c r="D214" s="167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9"/>
      <c r="AI214" s="16"/>
      <c r="AJ214" s="17"/>
      <c r="AK214" s="10"/>
      <c r="AL214" s="24"/>
      <c r="AM214" s="15"/>
      <c r="AN214" s="16"/>
      <c r="AO214" s="170"/>
      <c r="AP214" s="171"/>
      <c r="AQ214" s="171"/>
      <c r="AR214" s="171"/>
      <c r="AS214" s="171"/>
      <c r="AT214" s="171"/>
      <c r="AU214" s="171"/>
      <c r="AV214" s="171"/>
      <c r="AW214" s="171"/>
      <c r="AX214" s="171"/>
      <c r="AY214" s="171"/>
      <c r="AZ214" s="171"/>
      <c r="BA214" s="171"/>
      <c r="BB214" s="171"/>
      <c r="BC214" s="171"/>
      <c r="BD214" s="171"/>
      <c r="BE214" s="171"/>
      <c r="BF214" s="171"/>
      <c r="BG214" s="171"/>
      <c r="BH214" s="171"/>
      <c r="BI214" s="171"/>
      <c r="BJ214" s="171"/>
      <c r="BK214" s="171"/>
      <c r="BL214" s="171"/>
      <c r="BM214" s="171"/>
      <c r="BN214" s="171"/>
      <c r="BO214" s="171"/>
      <c r="BP214" s="171"/>
      <c r="BQ214" s="171"/>
      <c r="BR214" s="171"/>
      <c r="BS214" s="172"/>
      <c r="BT214" s="16"/>
      <c r="BU214" s="17"/>
      <c r="BV214" s="25"/>
    </row>
    <row r="215" spans="1:74" ht="15" customHeight="1" x14ac:dyDescent="0.15">
      <c r="A215" s="5"/>
      <c r="B215" s="15"/>
      <c r="C215" s="16"/>
      <c r="D215" s="167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9"/>
      <c r="AI215" s="16"/>
      <c r="AJ215" s="17"/>
      <c r="AK215" s="10"/>
      <c r="AL215" s="24"/>
      <c r="AM215" s="15"/>
      <c r="AN215" s="16"/>
      <c r="AO215" s="170"/>
      <c r="AP215" s="171"/>
      <c r="AQ215" s="171"/>
      <c r="AR215" s="171"/>
      <c r="AS215" s="171"/>
      <c r="AT215" s="171"/>
      <c r="AU215" s="171"/>
      <c r="AV215" s="171"/>
      <c r="AW215" s="171"/>
      <c r="AX215" s="171"/>
      <c r="AY215" s="171"/>
      <c r="AZ215" s="171"/>
      <c r="BA215" s="171"/>
      <c r="BB215" s="171"/>
      <c r="BC215" s="171"/>
      <c r="BD215" s="171"/>
      <c r="BE215" s="171"/>
      <c r="BF215" s="171"/>
      <c r="BG215" s="171"/>
      <c r="BH215" s="171"/>
      <c r="BI215" s="171"/>
      <c r="BJ215" s="171"/>
      <c r="BK215" s="171"/>
      <c r="BL215" s="171"/>
      <c r="BM215" s="171"/>
      <c r="BN215" s="171"/>
      <c r="BO215" s="171"/>
      <c r="BP215" s="171"/>
      <c r="BQ215" s="171"/>
      <c r="BR215" s="171"/>
      <c r="BS215" s="172"/>
      <c r="BT215" s="16"/>
      <c r="BU215" s="17"/>
      <c r="BV215" s="25"/>
    </row>
    <row r="216" spans="1:74" ht="15" customHeight="1" x14ac:dyDescent="0.15">
      <c r="A216" s="5"/>
      <c r="B216" s="15"/>
      <c r="C216" s="16"/>
      <c r="D216" s="167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9"/>
      <c r="AI216" s="16"/>
      <c r="AJ216" s="17"/>
      <c r="AK216" s="10"/>
      <c r="AL216" s="24"/>
      <c r="AM216" s="15"/>
      <c r="AN216" s="16"/>
      <c r="AO216" s="170"/>
      <c r="AP216" s="171"/>
      <c r="AQ216" s="171"/>
      <c r="AR216" s="171"/>
      <c r="AS216" s="171"/>
      <c r="AT216" s="171"/>
      <c r="AU216" s="171"/>
      <c r="AV216" s="171"/>
      <c r="AW216" s="171"/>
      <c r="AX216" s="171"/>
      <c r="AY216" s="171"/>
      <c r="AZ216" s="171"/>
      <c r="BA216" s="171"/>
      <c r="BB216" s="171"/>
      <c r="BC216" s="171"/>
      <c r="BD216" s="171"/>
      <c r="BE216" s="171"/>
      <c r="BF216" s="171"/>
      <c r="BG216" s="171"/>
      <c r="BH216" s="171"/>
      <c r="BI216" s="171"/>
      <c r="BJ216" s="171"/>
      <c r="BK216" s="171"/>
      <c r="BL216" s="171"/>
      <c r="BM216" s="171"/>
      <c r="BN216" s="171"/>
      <c r="BO216" s="171"/>
      <c r="BP216" s="171"/>
      <c r="BQ216" s="171"/>
      <c r="BR216" s="171"/>
      <c r="BS216" s="172"/>
      <c r="BT216" s="16"/>
      <c r="BU216" s="17"/>
      <c r="BV216" s="25"/>
    </row>
    <row r="217" spans="1:74" ht="15" customHeight="1" x14ac:dyDescent="0.15">
      <c r="A217" s="5"/>
      <c r="B217" s="15"/>
      <c r="C217" s="16"/>
      <c r="D217" s="167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9"/>
      <c r="AI217" s="16"/>
      <c r="AJ217" s="17"/>
      <c r="AK217" s="10"/>
      <c r="AL217" s="24"/>
      <c r="AM217" s="15"/>
      <c r="AN217" s="16"/>
      <c r="AO217" s="170"/>
      <c r="AP217" s="171"/>
      <c r="AQ217" s="171"/>
      <c r="AR217" s="171"/>
      <c r="AS217" s="171"/>
      <c r="AT217" s="171"/>
      <c r="AU217" s="171"/>
      <c r="AV217" s="171"/>
      <c r="AW217" s="171"/>
      <c r="AX217" s="171"/>
      <c r="AY217" s="171"/>
      <c r="AZ217" s="171"/>
      <c r="BA217" s="171"/>
      <c r="BB217" s="171"/>
      <c r="BC217" s="171"/>
      <c r="BD217" s="171"/>
      <c r="BE217" s="171"/>
      <c r="BF217" s="171"/>
      <c r="BG217" s="171"/>
      <c r="BH217" s="171"/>
      <c r="BI217" s="171"/>
      <c r="BJ217" s="171"/>
      <c r="BK217" s="171"/>
      <c r="BL217" s="171"/>
      <c r="BM217" s="171"/>
      <c r="BN217" s="171"/>
      <c r="BO217" s="171"/>
      <c r="BP217" s="171"/>
      <c r="BQ217" s="171"/>
      <c r="BR217" s="171"/>
      <c r="BS217" s="172"/>
      <c r="BT217" s="16"/>
      <c r="BU217" s="17"/>
      <c r="BV217" s="25"/>
    </row>
    <row r="218" spans="1:74" ht="15" customHeight="1" x14ac:dyDescent="0.15">
      <c r="A218" s="5"/>
      <c r="B218" s="15"/>
      <c r="C218" s="16"/>
      <c r="D218" s="173"/>
      <c r="E218" s="174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74"/>
      <c r="Z218" s="174"/>
      <c r="AA218" s="174"/>
      <c r="AB218" s="174"/>
      <c r="AC218" s="174"/>
      <c r="AD218" s="174"/>
      <c r="AE218" s="174"/>
      <c r="AF218" s="174"/>
      <c r="AG218" s="174"/>
      <c r="AH218" s="175"/>
      <c r="AI218" s="16"/>
      <c r="AJ218" s="17"/>
      <c r="AK218" s="10"/>
      <c r="AL218" s="24"/>
      <c r="AM218" s="15"/>
      <c r="AN218" s="16"/>
      <c r="AO218" s="176"/>
      <c r="AP218" s="177"/>
      <c r="AQ218" s="177"/>
      <c r="AR218" s="177"/>
      <c r="AS218" s="177"/>
      <c r="AT218" s="177"/>
      <c r="AU218" s="177"/>
      <c r="AV218" s="177"/>
      <c r="AW218" s="177"/>
      <c r="AX218" s="177"/>
      <c r="AY218" s="177"/>
      <c r="AZ218" s="177"/>
      <c r="BA218" s="177"/>
      <c r="BB218" s="177"/>
      <c r="BC218" s="177"/>
      <c r="BD218" s="177"/>
      <c r="BE218" s="177"/>
      <c r="BF218" s="177"/>
      <c r="BG218" s="177"/>
      <c r="BH218" s="177"/>
      <c r="BI218" s="177"/>
      <c r="BJ218" s="177"/>
      <c r="BK218" s="177"/>
      <c r="BL218" s="177"/>
      <c r="BM218" s="177"/>
      <c r="BN218" s="177"/>
      <c r="BO218" s="177"/>
      <c r="BP218" s="177"/>
      <c r="BQ218" s="177"/>
      <c r="BR218" s="177"/>
      <c r="BS218" s="178"/>
      <c r="BT218" s="16"/>
      <c r="BU218" s="17"/>
      <c r="BV218" s="25"/>
    </row>
    <row r="219" spans="1:74" ht="9.75" customHeight="1" thickBot="1" x14ac:dyDescent="0.2">
      <c r="A219" s="5"/>
      <c r="B219" s="41"/>
      <c r="C219" s="42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4"/>
      <c r="AK219" s="10"/>
      <c r="AL219" s="24"/>
      <c r="AM219" s="41"/>
      <c r="AN219" s="42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4"/>
      <c r="BV219" s="25"/>
    </row>
    <row r="220" spans="1:74" ht="9.9499999999999993" customHeight="1" thickTop="1" thickBot="1" x14ac:dyDescent="0.2">
      <c r="A220" s="45"/>
      <c r="B220" s="46"/>
      <c r="C220" s="47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9"/>
      <c r="AL220" s="50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51"/>
    </row>
    <row r="221" spans="1:74" hidden="1" x14ac:dyDescent="0.15">
      <c r="B221" t="s">
        <v>251</v>
      </c>
    </row>
    <row r="222" spans="1:74" hidden="1" x14ac:dyDescent="0.15">
      <c r="D222" s="78"/>
      <c r="E222" s="79"/>
      <c r="F222" s="79"/>
      <c r="G222" s="79"/>
      <c r="H222" s="79"/>
      <c r="I222" s="80"/>
      <c r="K222" s="78"/>
      <c r="L222" s="80"/>
      <c r="N222" s="78"/>
      <c r="O222" s="80"/>
      <c r="Q222" s="78"/>
      <c r="R222" s="80"/>
      <c r="T222" s="78"/>
      <c r="U222" s="80"/>
      <c r="AC222" s="87">
        <v>1</v>
      </c>
      <c r="AD222" s="87">
        <v>-4</v>
      </c>
      <c r="AF222" s="87"/>
    </row>
    <row r="223" spans="1:74" hidden="1" x14ac:dyDescent="0.15">
      <c r="D223" s="78"/>
      <c r="E223" s="79"/>
      <c r="F223" s="79"/>
      <c r="G223" s="79"/>
      <c r="H223" s="79"/>
      <c r="I223" s="80"/>
      <c r="K223" s="78"/>
      <c r="L223" s="80"/>
      <c r="N223" s="78"/>
      <c r="O223" s="80">
        <v>10</v>
      </c>
      <c r="Q223" s="78"/>
      <c r="R223" s="80">
        <v>1</v>
      </c>
      <c r="T223" s="78"/>
      <c r="U223" s="80"/>
      <c r="W223" s="83"/>
      <c r="Y223" s="88"/>
      <c r="AC223" s="87">
        <v>2</v>
      </c>
      <c r="AD223" s="87">
        <v>-3</v>
      </c>
      <c r="AF223" s="87">
        <v>1</v>
      </c>
    </row>
    <row r="224" spans="1:74" hidden="1" x14ac:dyDescent="0.15">
      <c r="D224" s="78" t="s">
        <v>223</v>
      </c>
      <c r="E224" s="79"/>
      <c r="F224" s="79"/>
      <c r="G224" s="79"/>
      <c r="H224" s="79"/>
      <c r="I224" s="80"/>
      <c r="K224" s="78" t="s">
        <v>241</v>
      </c>
      <c r="L224" s="80"/>
      <c r="N224" s="78"/>
      <c r="O224" s="80">
        <v>9</v>
      </c>
      <c r="Q224" s="78"/>
      <c r="R224" s="80">
        <v>2</v>
      </c>
      <c r="T224" s="78"/>
      <c r="U224" s="80" t="s">
        <v>174</v>
      </c>
      <c r="W224" s="84" t="s">
        <v>168</v>
      </c>
      <c r="Y224" s="88" t="s">
        <v>168</v>
      </c>
      <c r="AC224" s="87">
        <v>3</v>
      </c>
      <c r="AD224" s="87">
        <v>-2</v>
      </c>
      <c r="AF224" s="87">
        <v>2</v>
      </c>
    </row>
    <row r="225" spans="2:33" hidden="1" x14ac:dyDescent="0.15">
      <c r="D225" s="78" t="s">
        <v>224</v>
      </c>
      <c r="E225" s="79"/>
      <c r="F225" s="79"/>
      <c r="G225" s="79"/>
      <c r="H225" s="79"/>
      <c r="I225" s="80"/>
      <c r="K225" s="78" t="s">
        <v>242</v>
      </c>
      <c r="L225" s="80"/>
      <c r="N225" s="78"/>
      <c r="O225" s="80">
        <v>8</v>
      </c>
      <c r="Q225" s="78"/>
      <c r="R225" s="80">
        <v>3</v>
      </c>
      <c r="T225" s="78"/>
      <c r="U225" s="80" t="s">
        <v>175</v>
      </c>
      <c r="W225" s="84" t="s">
        <v>169</v>
      </c>
      <c r="Y225" s="89" t="s">
        <v>169</v>
      </c>
      <c r="AC225" s="87">
        <v>4</v>
      </c>
      <c r="AD225" s="87">
        <v>-1</v>
      </c>
      <c r="AF225" s="87">
        <v>3</v>
      </c>
    </row>
    <row r="226" spans="2:33" hidden="1" x14ac:dyDescent="0.15">
      <c r="D226" s="78" t="s">
        <v>225</v>
      </c>
      <c r="E226" s="79"/>
      <c r="F226" s="79"/>
      <c r="G226" s="79"/>
      <c r="H226" s="79"/>
      <c r="I226" s="80"/>
      <c r="K226" s="78" t="s">
        <v>243</v>
      </c>
      <c r="L226" s="80"/>
      <c r="N226" s="78"/>
      <c r="O226" s="80">
        <v>7</v>
      </c>
      <c r="Q226" s="78"/>
      <c r="R226" s="80">
        <v>4</v>
      </c>
      <c r="W226" s="84" t="s">
        <v>170</v>
      </c>
      <c r="Y226" s="89" t="s">
        <v>170</v>
      </c>
      <c r="AC226" s="87">
        <v>5</v>
      </c>
      <c r="AD226" s="87">
        <v>0</v>
      </c>
      <c r="AF226" s="87">
        <v>4</v>
      </c>
    </row>
    <row r="227" spans="2:33" hidden="1" x14ac:dyDescent="0.15">
      <c r="D227" s="78" t="s">
        <v>226</v>
      </c>
      <c r="E227" s="79"/>
      <c r="F227" s="79"/>
      <c r="G227" s="79"/>
      <c r="H227" s="79"/>
      <c r="I227" s="80"/>
      <c r="K227" s="78" t="s">
        <v>244</v>
      </c>
      <c r="L227" s="80"/>
      <c r="N227" s="78"/>
      <c r="O227" s="80">
        <v>6</v>
      </c>
      <c r="Q227" s="78"/>
      <c r="R227" s="80">
        <v>5</v>
      </c>
      <c r="W227" s="84" t="s">
        <v>171</v>
      </c>
      <c r="Y227" s="89" t="s">
        <v>171</v>
      </c>
      <c r="AC227" s="87">
        <v>6</v>
      </c>
      <c r="AD227" s="87">
        <v>2</v>
      </c>
      <c r="AF227" s="87">
        <v>5</v>
      </c>
    </row>
    <row r="228" spans="2:33" hidden="1" x14ac:dyDescent="0.15">
      <c r="D228" s="78" t="s">
        <v>227</v>
      </c>
      <c r="E228" s="79"/>
      <c r="F228" s="79"/>
      <c r="G228" s="79"/>
      <c r="H228" s="79"/>
      <c r="I228" s="80"/>
      <c r="N228" s="78"/>
      <c r="O228" s="80">
        <v>5</v>
      </c>
      <c r="Q228" s="78"/>
      <c r="R228" s="80">
        <v>6</v>
      </c>
      <c r="W228" s="84" t="s">
        <v>173</v>
      </c>
      <c r="Y228" s="89" t="s">
        <v>172</v>
      </c>
      <c r="AC228" s="87">
        <v>7</v>
      </c>
      <c r="AD228" s="87">
        <v>4</v>
      </c>
    </row>
    <row r="229" spans="2:33" hidden="1" x14ac:dyDescent="0.15">
      <c r="D229" s="78" t="s">
        <v>228</v>
      </c>
      <c r="E229" s="79"/>
      <c r="F229" s="79"/>
      <c r="G229" s="79"/>
      <c r="H229" s="79"/>
      <c r="I229" s="80"/>
      <c r="N229" s="78"/>
      <c r="O229" s="80">
        <v>4</v>
      </c>
      <c r="Q229" s="78"/>
      <c r="R229" s="80">
        <v>7</v>
      </c>
      <c r="W229" s="84" t="s">
        <v>284</v>
      </c>
      <c r="Y229" s="89" t="s">
        <v>173</v>
      </c>
      <c r="AC229" s="87">
        <v>8</v>
      </c>
      <c r="AD229" s="87">
        <v>8</v>
      </c>
    </row>
    <row r="230" spans="2:33" hidden="1" x14ac:dyDescent="0.15">
      <c r="D230" s="78" t="s">
        <v>229</v>
      </c>
      <c r="E230" s="79"/>
      <c r="F230" s="79"/>
      <c r="G230" s="79"/>
      <c r="H230" s="79"/>
      <c r="I230" s="80"/>
      <c r="N230" s="78"/>
      <c r="O230" s="80">
        <v>3</v>
      </c>
      <c r="Q230" s="78"/>
      <c r="R230" s="80">
        <v>8</v>
      </c>
      <c r="W230" s="84" t="s">
        <v>285</v>
      </c>
      <c r="AC230" s="87">
        <v>9</v>
      </c>
      <c r="AD230" s="87">
        <v>12</v>
      </c>
    </row>
    <row r="231" spans="2:33" hidden="1" x14ac:dyDescent="0.15">
      <c r="D231" s="78" t="s">
        <v>230</v>
      </c>
      <c r="E231" s="79"/>
      <c r="F231" s="79"/>
      <c r="G231" s="79"/>
      <c r="H231" s="79"/>
      <c r="I231" s="80"/>
      <c r="N231" s="78"/>
      <c r="O231" s="80">
        <v>2</v>
      </c>
      <c r="Q231" s="78"/>
      <c r="R231" s="80">
        <v>9</v>
      </c>
      <c r="W231" s="84" t="s">
        <v>286</v>
      </c>
      <c r="AC231" s="87">
        <v>10</v>
      </c>
      <c r="AD231" s="87">
        <v>16</v>
      </c>
    </row>
    <row r="232" spans="2:33" hidden="1" x14ac:dyDescent="0.15">
      <c r="D232" s="78" t="s">
        <v>231</v>
      </c>
      <c r="E232" s="79"/>
      <c r="F232" s="79"/>
      <c r="G232" s="79"/>
      <c r="H232" s="79"/>
      <c r="I232" s="80"/>
      <c r="N232" s="78"/>
      <c r="O232" s="80">
        <v>1</v>
      </c>
      <c r="Q232" s="78"/>
      <c r="R232" s="80">
        <v>10</v>
      </c>
      <c r="W232" s="85" t="s">
        <v>299</v>
      </c>
    </row>
    <row r="233" spans="2:33" hidden="1" x14ac:dyDescent="0.15">
      <c r="D233" s="78" t="s">
        <v>232</v>
      </c>
      <c r="E233" s="79"/>
      <c r="F233" s="79"/>
      <c r="G233" s="79"/>
      <c r="H233" s="79"/>
      <c r="I233" s="80"/>
    </row>
    <row r="234" spans="2:33" hidden="1" x14ac:dyDescent="0.15">
      <c r="D234" s="78" t="s">
        <v>233</v>
      </c>
      <c r="E234" s="79"/>
      <c r="F234" s="79"/>
      <c r="G234" s="79"/>
      <c r="H234" s="79"/>
      <c r="I234" s="80"/>
    </row>
    <row r="235" spans="2:33" hidden="1" x14ac:dyDescent="0.15">
      <c r="D235" s="78" t="s">
        <v>252</v>
      </c>
      <c r="E235" s="79"/>
      <c r="F235" s="79"/>
      <c r="G235" s="79"/>
      <c r="H235" s="79"/>
      <c r="I235" s="80"/>
    </row>
    <row r="236" spans="2:33" hidden="1" x14ac:dyDescent="0.15">
      <c r="D236" s="78" t="s">
        <v>234</v>
      </c>
      <c r="E236" s="79"/>
      <c r="F236" s="79"/>
      <c r="G236" s="79"/>
      <c r="H236" s="79"/>
      <c r="I236" s="80"/>
    </row>
    <row r="237" spans="2:33" hidden="1" x14ac:dyDescent="0.15"/>
    <row r="238" spans="2:33" hidden="1" x14ac:dyDescent="0.15">
      <c r="B238" t="s">
        <v>253</v>
      </c>
    </row>
    <row r="239" spans="2:33" hidden="1" x14ac:dyDescent="0.15">
      <c r="D239" s="90" t="s">
        <v>254</v>
      </c>
      <c r="E239" s="90"/>
      <c r="F239" s="90"/>
      <c r="G239" s="90"/>
      <c r="H239" s="102" t="str">
        <f>IF(J6="","",J6)</f>
        <v/>
      </c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4"/>
      <c r="V239" s="82"/>
      <c r="W239" s="82"/>
    </row>
    <row r="240" spans="2:33" hidden="1" x14ac:dyDescent="0.15">
      <c r="D240" s="105" t="s">
        <v>255</v>
      </c>
      <c r="E240" s="105"/>
      <c r="F240" s="105"/>
      <c r="G240" s="105"/>
      <c r="H240" s="97" t="str">
        <f>J7</f>
        <v>装甲騎兵</v>
      </c>
      <c r="I240" s="97"/>
      <c r="J240" s="97">
        <f>VLOOKUP($H$240,$E$267:$AC$284,25,FALSE)</f>
        <v>1</v>
      </c>
      <c r="K240" s="97"/>
      <c r="L240" s="100" t="s">
        <v>303</v>
      </c>
      <c r="M240" s="101"/>
      <c r="N240" s="97">
        <f>VLOOKUP($H$240,$E$267:$AC$284,24,FALSE)</f>
        <v>0</v>
      </c>
      <c r="O240" s="97"/>
      <c r="P240" s="105" t="s">
        <v>282</v>
      </c>
      <c r="Q240" s="105"/>
      <c r="R240" s="105"/>
      <c r="S240" s="105"/>
      <c r="T240" s="97">
        <f>AB7</f>
        <v>0</v>
      </c>
      <c r="U240" s="97"/>
      <c r="V240" s="92">
        <f>IF($N$240=0,-1,IF($T$240=0,-1,VLOOKUP($T$240,$E$267:$AC$284,25,FALSE)))</f>
        <v>-1</v>
      </c>
      <c r="W240" s="92"/>
      <c r="X240" s="105" t="s">
        <v>337</v>
      </c>
      <c r="Y240" s="105"/>
      <c r="Z240" s="105"/>
      <c r="AA240" s="105"/>
      <c r="AB240" s="92">
        <f>IF($N$240=0,-1,IF($X$241=0,-1,IF($J$240=15,IF(T36="",$T$240,$T$36),$T$240)))</f>
        <v>-1</v>
      </c>
      <c r="AC240" s="92"/>
      <c r="AD240" s="92">
        <f>IF($N$240=0,-1,IF($T$240=0,-1,VLOOKUP($AB$240,$E$267:$AC$284,25,FALSE)))</f>
        <v>-1</v>
      </c>
      <c r="AE240" s="92"/>
      <c r="AF240" s="59"/>
      <c r="AG240" s="59"/>
    </row>
    <row r="241" spans="4:33" hidden="1" x14ac:dyDescent="0.15">
      <c r="D241" s="105" t="s">
        <v>256</v>
      </c>
      <c r="E241" s="105"/>
      <c r="F241" s="105"/>
      <c r="G241" s="105"/>
      <c r="H241" s="92">
        <f>QUOTIENT(H242,10)+1</f>
        <v>1</v>
      </c>
      <c r="I241" s="92"/>
      <c r="J241" s="95" t="s">
        <v>311</v>
      </c>
      <c r="K241" s="96"/>
      <c r="L241" s="92">
        <f>IF($N$240=0,VLOOKUP($H$240,$E$267:$AC$284,22,FALSE),IF($T$240=0,0,VLOOKUP($T$240,$E$267:$AC$284,22,FALSE)))</f>
        <v>0</v>
      </c>
      <c r="M241" s="92"/>
      <c r="N241" s="95" t="s">
        <v>312</v>
      </c>
      <c r="O241" s="96"/>
      <c r="P241" s="92">
        <f>QUOTIENT(H241,L241+1)</f>
        <v>1</v>
      </c>
      <c r="Q241" s="92"/>
      <c r="R241" s="95" t="s">
        <v>313</v>
      </c>
      <c r="S241" s="96"/>
      <c r="T241" s="92">
        <f>H241</f>
        <v>1</v>
      </c>
      <c r="U241" s="92"/>
      <c r="V241" s="95" t="s">
        <v>314</v>
      </c>
      <c r="W241" s="96"/>
      <c r="X241" s="92">
        <f>VLOOKUP($H$240,$E$267:$AC$284,23,FALSE)</f>
        <v>0</v>
      </c>
      <c r="Y241" s="92"/>
      <c r="AB241" s="227">
        <f>IF($AD$240&gt;0,VLOOKUP($AB$240,$E$267:$AC$284,11,FALSE),0)</f>
        <v>0</v>
      </c>
      <c r="AC241" s="228"/>
      <c r="AD241" s="227">
        <f>IF($AD$240&gt;0,VLOOKUP($AB$240,$E$267:$AC$284,8,FALSE),0)</f>
        <v>0</v>
      </c>
      <c r="AE241" s="228"/>
      <c r="AF241" s="227">
        <f>IF($AD$240&gt;0,VLOOKUP($AB$240,$E$267:$AC$284,14,FALSE),0)</f>
        <v>0</v>
      </c>
      <c r="AG241" s="228"/>
    </row>
    <row r="242" spans="4:33" hidden="1" x14ac:dyDescent="0.15">
      <c r="D242" s="105" t="s">
        <v>257</v>
      </c>
      <c r="E242" s="105"/>
      <c r="F242" s="105"/>
      <c r="G242" s="105"/>
      <c r="H242" s="92">
        <f>IF(J240=11,Q8+90,Q8)</f>
        <v>0</v>
      </c>
      <c r="I242" s="92"/>
      <c r="AB242" s="227">
        <f>IF($AD$240&gt;0,VLOOKUP($AB$240,$E$267:$AC$284,12,FALSE),0)</f>
        <v>0</v>
      </c>
      <c r="AC242" s="228"/>
      <c r="AD242" s="227">
        <f>IF($AD$240&gt;0,VLOOKUP($AB$240,$E$267:$AC$284,9,FALSE),0)</f>
        <v>0</v>
      </c>
      <c r="AE242" s="228"/>
      <c r="AF242" s="227">
        <f>IF($AD$240&gt;0,VLOOKUP($AB$240,$E$267:$AC$284,15,FALSE),0)</f>
        <v>0</v>
      </c>
      <c r="AG242" s="228"/>
    </row>
    <row r="243" spans="4:33" hidden="1" x14ac:dyDescent="0.15">
      <c r="AB243" s="227">
        <f>IF($AD$240&gt;0,VLOOKUP($AB$240,$E$267:$AC$284,13,FALSE),0)</f>
        <v>0</v>
      </c>
      <c r="AC243" s="228"/>
      <c r="AD243" s="227">
        <f>IF($AD$240&gt;0,VLOOKUP($AB$240,$E$267:$AC$284,10,FALSE),0)</f>
        <v>0</v>
      </c>
      <c r="AE243" s="228"/>
      <c r="AF243" s="227">
        <f>IF($AD$240&gt;0,VLOOKUP($AB$240,$E$267:$AC$284,16,FALSE),0)</f>
        <v>0</v>
      </c>
      <c r="AG243" s="228"/>
    </row>
    <row r="244" spans="4:33" hidden="1" x14ac:dyDescent="0.15">
      <c r="D244" s="90" t="s">
        <v>258</v>
      </c>
      <c r="E244" s="90"/>
      <c r="F244" s="91">
        <f>SUM($N$244,$V$244,$AD$244,$X$244)</f>
        <v>5</v>
      </c>
      <c r="G244" s="92"/>
      <c r="J244" s="90" t="s">
        <v>261</v>
      </c>
      <c r="K244" s="90"/>
      <c r="L244" s="90"/>
      <c r="M244" s="90"/>
      <c r="N244" s="91">
        <f>$J$12</f>
        <v>5</v>
      </c>
      <c r="O244" s="92"/>
      <c r="P244" s="92">
        <f>VLOOKUP($N$244,$AC$222:$AD$231,2,FALSE)</f>
        <v>0</v>
      </c>
      <c r="Q244" s="92"/>
      <c r="R244" s="90" t="s">
        <v>271</v>
      </c>
      <c r="S244" s="90"/>
      <c r="T244" s="90"/>
      <c r="U244" s="90"/>
      <c r="V244" s="92">
        <f>VLOOKUP($H$240,$E$267:$AC$284,2,FALSE)</f>
        <v>0</v>
      </c>
      <c r="W244" s="92"/>
      <c r="X244" s="92" t="str">
        <f>IF($N$240=0,"",IF($T$240=0,0,VLOOKUP($T$240,$E$267:$AC$284,2,FALSE)))</f>
        <v/>
      </c>
      <c r="Y244" s="92"/>
      <c r="Z244" s="90" t="s">
        <v>304</v>
      </c>
      <c r="AA244" s="90"/>
      <c r="AB244" s="90"/>
      <c r="AC244" s="90"/>
      <c r="AD244" s="92">
        <f>$P$12</f>
        <v>0</v>
      </c>
      <c r="AE244" s="92"/>
    </row>
    <row r="245" spans="4:33" hidden="1" x14ac:dyDescent="0.15">
      <c r="D245" s="90" t="s">
        <v>259</v>
      </c>
      <c r="E245" s="90"/>
      <c r="F245" s="91">
        <f>SUM(N245,V245,X245,AD245)</f>
        <v>5</v>
      </c>
      <c r="G245" s="92"/>
      <c r="J245" s="90" t="s">
        <v>262</v>
      </c>
      <c r="K245" s="90"/>
      <c r="L245" s="90"/>
      <c r="M245" s="90"/>
      <c r="N245" s="91">
        <f>$J$13</f>
        <v>5</v>
      </c>
      <c r="O245" s="92"/>
      <c r="P245" s="92">
        <f>VLOOKUP($N$245,$AC$222:$AD$231,2,FALSE)</f>
        <v>0</v>
      </c>
      <c r="Q245" s="92"/>
      <c r="R245" s="90" t="s">
        <v>272</v>
      </c>
      <c r="S245" s="90"/>
      <c r="T245" s="90"/>
      <c r="U245" s="90"/>
      <c r="V245" s="92">
        <f>VLOOKUP($H$240,$E$267:$AC$284,3,FALSE)</f>
        <v>0</v>
      </c>
      <c r="W245" s="92"/>
      <c r="X245" s="92" t="str">
        <f>IF($N$240=0,"",IF($T$240=0,0,VLOOKUP($T$240,$E$267:$AC$284,3,FALSE)))</f>
        <v/>
      </c>
      <c r="Y245" s="92"/>
      <c r="Z245" s="90" t="s">
        <v>305</v>
      </c>
      <c r="AA245" s="90"/>
      <c r="AB245" s="90"/>
      <c r="AC245" s="90"/>
      <c r="AD245" s="92">
        <f>$P$13</f>
        <v>0</v>
      </c>
      <c r="AE245" s="92"/>
    </row>
    <row r="246" spans="4:33" hidden="1" x14ac:dyDescent="0.15">
      <c r="D246" s="90" t="s">
        <v>260</v>
      </c>
      <c r="E246" s="90"/>
      <c r="F246" s="91">
        <f>SUM(N246,V246,X246,AD246)</f>
        <v>5</v>
      </c>
      <c r="G246" s="92"/>
      <c r="J246" s="90" t="s">
        <v>263</v>
      </c>
      <c r="K246" s="90"/>
      <c r="L246" s="90"/>
      <c r="M246" s="90"/>
      <c r="N246" s="91">
        <f>$J$14</f>
        <v>5</v>
      </c>
      <c r="O246" s="92"/>
      <c r="P246" s="92">
        <f>VLOOKUP($N$246,$AC$222:$AD$231,2,FALSE)</f>
        <v>0</v>
      </c>
      <c r="Q246" s="92"/>
      <c r="R246" s="90" t="s">
        <v>273</v>
      </c>
      <c r="S246" s="90"/>
      <c r="T246" s="90"/>
      <c r="U246" s="90"/>
      <c r="V246" s="92">
        <f>VLOOKUP($H$240,$E$267:$AC$284,4,FALSE)</f>
        <v>0</v>
      </c>
      <c r="W246" s="92"/>
      <c r="X246" s="92" t="str">
        <f>IF($N$240=0,"",IF($T$240=0,0,VLOOKUP($T$240,$E$267:$AC$284,4,FALSE)))</f>
        <v/>
      </c>
      <c r="Y246" s="92"/>
      <c r="Z246" s="90" t="s">
        <v>306</v>
      </c>
      <c r="AA246" s="90"/>
      <c r="AB246" s="90"/>
      <c r="AC246" s="90"/>
      <c r="AD246" s="92">
        <f>$P$14</f>
        <v>0</v>
      </c>
      <c r="AE246" s="92"/>
    </row>
    <row r="247" spans="4:33" hidden="1" x14ac:dyDescent="0.15">
      <c r="J247" s="90" t="s">
        <v>270</v>
      </c>
      <c r="K247" s="90"/>
      <c r="L247" s="90"/>
      <c r="M247" s="90"/>
      <c r="N247" s="92">
        <f>IF($N$240=0,VLOOKUP($H$240,$E$267:$AC$284,17,FALSE),IF($T$240=0,0,VLOOKUP($T$240,$E$267:$AC$284,17,FALSE)))</f>
        <v>16</v>
      </c>
      <c r="O247" s="92"/>
      <c r="P247" s="92">
        <f>$N$247-SUM($P$244:$Q$246)</f>
        <v>16</v>
      </c>
      <c r="Q247" s="92"/>
    </row>
    <row r="248" spans="4:33" hidden="1" x14ac:dyDescent="0.15">
      <c r="J248" s="90" t="s">
        <v>291</v>
      </c>
      <c r="K248" s="90"/>
      <c r="L248" s="90"/>
      <c r="M248" s="90"/>
      <c r="N248" s="92">
        <f>VLOOKUP($H$240,$E$267:$AC$284,11,FALSE)</f>
        <v>0</v>
      </c>
      <c r="O248" s="92"/>
      <c r="P248" s="92" t="str">
        <f>IF($N$240=0,"",IF($T$240=0,0,VLOOKUP($T$240,$E$267:$AC$284,11,FALSE)))</f>
        <v/>
      </c>
      <c r="Q248" s="92"/>
      <c r="R248" s="90" t="s">
        <v>278</v>
      </c>
      <c r="S248" s="90"/>
      <c r="T248" s="90"/>
      <c r="U248" s="90"/>
      <c r="V248" s="92">
        <f>VLOOKUP($H$240,$E$267:$AC$284,8,FALSE)</f>
        <v>3</v>
      </c>
      <c r="W248" s="92"/>
      <c r="X248" s="92" t="str">
        <f>IF($N$240=0,"",IF($T$240=0,0,VLOOKUP($T$240,$E$267:$AC$284,8,FALSE)))</f>
        <v/>
      </c>
      <c r="Y248" s="92"/>
      <c r="Z248" s="90" t="s">
        <v>280</v>
      </c>
      <c r="AA248" s="90"/>
      <c r="AB248" s="90"/>
      <c r="AC248" s="90"/>
      <c r="AD248" s="92">
        <f>VLOOKUP($H$240,$E$267:$AC$284,14,FALSE)</f>
        <v>0</v>
      </c>
      <c r="AE248" s="92"/>
      <c r="AF248" s="92" t="str">
        <f>IF($N$240=0,"",IF($T$240=0,0,VLOOKUP($T$240,$E$267:$AC$284,14,FALSE)))</f>
        <v/>
      </c>
      <c r="AG248" s="92"/>
    </row>
    <row r="249" spans="4:33" hidden="1" x14ac:dyDescent="0.15">
      <c r="J249" s="90" t="s">
        <v>292</v>
      </c>
      <c r="K249" s="90"/>
      <c r="L249" s="90"/>
      <c r="M249" s="90"/>
      <c r="N249" s="92">
        <f>VLOOKUP($H$240,$E$267:$AC$284,12,FALSE)</f>
        <v>0</v>
      </c>
      <c r="O249" s="92"/>
      <c r="P249" s="92" t="str">
        <f>IF($N$240=0,"",IF($T$240=0,0,VLOOKUP($T$240,$E$267:$AC$284,12,FALSE)))</f>
        <v/>
      </c>
      <c r="Q249" s="92"/>
      <c r="R249" s="90" t="s">
        <v>279</v>
      </c>
      <c r="S249" s="90"/>
      <c r="T249" s="90"/>
      <c r="U249" s="90"/>
      <c r="V249" s="92">
        <f>VLOOKUP($H$240,$E$267:$AC$284,9,FALSE)</f>
        <v>3</v>
      </c>
      <c r="W249" s="92"/>
      <c r="X249" s="92" t="str">
        <f>IF($N$240=0,"",IF($T$240=0,0,VLOOKUP($T$240,$E$267:$AC$284,9,FALSE)))</f>
        <v/>
      </c>
      <c r="Y249" s="92"/>
      <c r="Z249" s="90" t="s">
        <v>281</v>
      </c>
      <c r="AA249" s="90"/>
      <c r="AB249" s="90"/>
      <c r="AC249" s="90"/>
      <c r="AD249" s="92">
        <f>VLOOKUP($H$240,$E$267:$AC$284,15,FALSE)</f>
        <v>0</v>
      </c>
      <c r="AE249" s="92"/>
      <c r="AF249" s="92" t="str">
        <f>IF($N$240=0,"",IF($T$240=0,0,VLOOKUP($T$240,$E$267:$AC$284,15,FALSE)))</f>
        <v/>
      </c>
      <c r="AG249" s="92"/>
    </row>
    <row r="250" spans="4:33" hidden="1" x14ac:dyDescent="0.15">
      <c r="J250" s="90" t="s">
        <v>293</v>
      </c>
      <c r="K250" s="90"/>
      <c r="L250" s="90"/>
      <c r="M250" s="90"/>
      <c r="N250" s="92">
        <f>VLOOKUP($H$240,$E$267:$AC$284,13,FALSE)</f>
        <v>0</v>
      </c>
      <c r="O250" s="92"/>
      <c r="P250" s="92" t="str">
        <f>IF($N$240=0,"",IF($T$240=0,0,VLOOKUP($T$240,$E$267:$AC$284,13,FALSE)))</f>
        <v/>
      </c>
      <c r="Q250" s="92"/>
      <c r="R250" s="90" t="s">
        <v>289</v>
      </c>
      <c r="S250" s="90"/>
      <c r="T250" s="90"/>
      <c r="U250" s="90"/>
      <c r="V250" s="92">
        <f>VLOOKUP($H$240,$E$267:$AC$284,10,FALSE)</f>
        <v>3</v>
      </c>
      <c r="W250" s="92"/>
      <c r="X250" s="92" t="str">
        <f>IF($N$240=0,"",IF($T$240=0,0,VLOOKUP($T$240,$E$267:$AC$284,10,FALSE)))</f>
        <v/>
      </c>
      <c r="Y250" s="92"/>
      <c r="Z250" s="90" t="s">
        <v>290</v>
      </c>
      <c r="AA250" s="90"/>
      <c r="AB250" s="90"/>
      <c r="AC250" s="90"/>
      <c r="AD250" s="92">
        <f>VLOOKUP($H$240,$E$267:$AC$284,16,FALSE)</f>
        <v>0</v>
      </c>
      <c r="AE250" s="92"/>
      <c r="AF250" s="92" t="str">
        <f>IF($N$240=0,"",IF($T$240=0,0,VLOOKUP($T$240,$E$267:$AC$284,16,FALSE)))</f>
        <v/>
      </c>
      <c r="AG250" s="92"/>
    </row>
    <row r="251" spans="4:33" hidden="1" x14ac:dyDescent="0.15">
      <c r="J251" s="81"/>
      <c r="K251" s="81"/>
      <c r="L251" s="81"/>
      <c r="M251" s="81"/>
      <c r="N251" s="86"/>
      <c r="O251" s="86"/>
      <c r="R251" s="81"/>
      <c r="S251" s="81"/>
      <c r="T251" s="81"/>
      <c r="U251" s="81"/>
      <c r="V251" s="86"/>
      <c r="W251" s="86"/>
      <c r="Z251" s="81"/>
      <c r="AA251" s="81"/>
      <c r="AB251" s="81"/>
      <c r="AC251" s="81"/>
      <c r="AD251" s="86"/>
      <c r="AE251" s="86"/>
    </row>
    <row r="252" spans="4:33" hidden="1" x14ac:dyDescent="0.15">
      <c r="D252" s="90" t="s">
        <v>264</v>
      </c>
      <c r="E252" s="90"/>
      <c r="F252" s="91">
        <f>SUM(N252,V252,X252,AD252)</f>
        <v>5</v>
      </c>
      <c r="G252" s="92"/>
      <c r="J252" s="90" t="s">
        <v>267</v>
      </c>
      <c r="K252" s="90"/>
      <c r="L252" s="90"/>
      <c r="M252" s="90"/>
      <c r="N252" s="91">
        <f>$AA$12</f>
        <v>5</v>
      </c>
      <c r="O252" s="92"/>
      <c r="P252" s="92">
        <f>VLOOKUP($N$252,$AC$222:$AD$231,2,FALSE)</f>
        <v>0</v>
      </c>
      <c r="Q252" s="92"/>
      <c r="R252" s="90" t="s">
        <v>275</v>
      </c>
      <c r="S252" s="90"/>
      <c r="T252" s="90"/>
      <c r="U252" s="90"/>
      <c r="V252" s="92">
        <f>VLOOKUP($H$240,$E$267:$AC$284,5,FALSE)</f>
        <v>0</v>
      </c>
      <c r="W252" s="92"/>
      <c r="X252" s="92" t="str">
        <f>IF($N$240=0,"",IF($T$240=0,0,VLOOKUP($T$240,$E$267:$AC$284,5,FALSE)))</f>
        <v/>
      </c>
      <c r="Y252" s="92"/>
      <c r="Z252" s="90" t="s">
        <v>307</v>
      </c>
      <c r="AA252" s="90"/>
      <c r="AB252" s="90"/>
      <c r="AC252" s="90"/>
      <c r="AD252" s="92">
        <f>$AG$12</f>
        <v>0</v>
      </c>
      <c r="AE252" s="92"/>
    </row>
    <row r="253" spans="4:33" hidden="1" x14ac:dyDescent="0.15">
      <c r="D253" s="90" t="s">
        <v>265</v>
      </c>
      <c r="E253" s="90"/>
      <c r="F253" s="91">
        <f>SUM(N253,V253,X253,AD253)</f>
        <v>5</v>
      </c>
      <c r="G253" s="92"/>
      <c r="J253" s="90" t="s">
        <v>268</v>
      </c>
      <c r="K253" s="90"/>
      <c r="L253" s="90"/>
      <c r="M253" s="90"/>
      <c r="N253" s="91">
        <f>$AA$13</f>
        <v>5</v>
      </c>
      <c r="O253" s="92"/>
      <c r="P253" s="92">
        <f>VLOOKUP($N$253,$AC$222:$AD$231,2,FALSE)</f>
        <v>0</v>
      </c>
      <c r="Q253" s="92"/>
      <c r="R253" s="90" t="s">
        <v>276</v>
      </c>
      <c r="S253" s="90"/>
      <c r="T253" s="90"/>
      <c r="U253" s="90"/>
      <c r="V253" s="92">
        <f>VLOOKUP($H$240,$E$267:$AC$284,6,FALSE)</f>
        <v>0</v>
      </c>
      <c r="W253" s="92"/>
      <c r="X253" s="92" t="str">
        <f>IF($N$240=0,"",IF($T$240=0,0,VLOOKUP($T$240,$E$267:$AC$284,6,FALSE)))</f>
        <v/>
      </c>
      <c r="Y253" s="92"/>
      <c r="Z253" s="90" t="s">
        <v>308</v>
      </c>
      <c r="AA253" s="90"/>
      <c r="AB253" s="90"/>
      <c r="AC253" s="90"/>
      <c r="AD253" s="92">
        <f>$AG$13</f>
        <v>0</v>
      </c>
      <c r="AE253" s="92"/>
    </row>
    <row r="254" spans="4:33" hidden="1" x14ac:dyDescent="0.15">
      <c r="D254" s="90" t="s">
        <v>266</v>
      </c>
      <c r="E254" s="90"/>
      <c r="F254" s="91">
        <f>SUM(N254,V254,X254,AD254)</f>
        <v>5</v>
      </c>
      <c r="G254" s="92"/>
      <c r="J254" s="90" t="s">
        <v>269</v>
      </c>
      <c r="K254" s="90"/>
      <c r="L254" s="90"/>
      <c r="M254" s="90"/>
      <c r="N254" s="91">
        <f>$AA$14</f>
        <v>5</v>
      </c>
      <c r="O254" s="92"/>
      <c r="P254" s="92">
        <f>VLOOKUP($N$254,$AC$222:$AD$231,2,FALSE)</f>
        <v>0</v>
      </c>
      <c r="Q254" s="92"/>
      <c r="R254" s="90" t="s">
        <v>277</v>
      </c>
      <c r="S254" s="90"/>
      <c r="T254" s="90"/>
      <c r="U254" s="90"/>
      <c r="V254" s="92">
        <f>VLOOKUP($H$240,$E$267:$AC$284,7,FALSE)</f>
        <v>0</v>
      </c>
      <c r="W254" s="92"/>
      <c r="X254" s="92" t="str">
        <f>IF($N$240=0,"",IF($T$240=0,0,VLOOKUP($T$240,$E$267:$AC$284,7,FALSE)))</f>
        <v/>
      </c>
      <c r="Y254" s="92"/>
      <c r="Z254" s="90" t="s">
        <v>309</v>
      </c>
      <c r="AA254" s="90"/>
      <c r="AB254" s="90"/>
      <c r="AC254" s="90"/>
      <c r="AD254" s="92">
        <f>$AG$14</f>
        <v>0</v>
      </c>
      <c r="AE254" s="92"/>
    </row>
    <row r="255" spans="4:33" hidden="1" x14ac:dyDescent="0.15">
      <c r="J255" s="90" t="s">
        <v>274</v>
      </c>
      <c r="K255" s="90"/>
      <c r="L255" s="90"/>
      <c r="M255" s="90"/>
      <c r="N255" s="92">
        <f>IF($N$240=0,VLOOKUP($H$240,$E$267:$AC$284,18,FALSE),IF($T$240=0,0,VLOOKUP($T$240,$E$267:$AC$284,18,FALSE)))</f>
        <v>16</v>
      </c>
      <c r="O255" s="92"/>
      <c r="P255" s="92">
        <f>$N$255-SUM($P$252:$Q$254)</f>
        <v>16</v>
      </c>
      <c r="Q255" s="92"/>
      <c r="Z255" s="90" t="s">
        <v>310</v>
      </c>
      <c r="AA255" s="90"/>
      <c r="AB255" s="90"/>
      <c r="AC255" s="90"/>
      <c r="AD255" s="92">
        <f>IF($J$240=11,QUOTIENT($H$241-9,5),QUOTIENT($H$241,5))-SUM($AD$244:$AE$246,$AD$252:$AE$254)</f>
        <v>0</v>
      </c>
      <c r="AE255" s="92"/>
    </row>
    <row r="256" spans="4:33" hidden="1" x14ac:dyDescent="0.15">
      <c r="R256" s="90" t="s">
        <v>329</v>
      </c>
      <c r="S256" s="105"/>
      <c r="T256" s="310">
        <f>$AD$130</f>
        <v>0</v>
      </c>
      <c r="U256" s="310"/>
      <c r="V256" s="90" t="s">
        <v>332</v>
      </c>
      <c r="W256" s="105"/>
      <c r="X256" s="310">
        <f>$AD$185</f>
        <v>0</v>
      </c>
      <c r="Y256" s="310"/>
    </row>
    <row r="257" spans="3:54" hidden="1" x14ac:dyDescent="0.15">
      <c r="D257" s="90" t="s">
        <v>315</v>
      </c>
      <c r="E257" s="90"/>
      <c r="F257" s="90"/>
      <c r="G257" s="90"/>
      <c r="H257" s="91">
        <f>IF($N$240=0,VLOOKUP($H$240,$E$267:$AC$284,20,FALSE),IF($T$240=0,0,VLOOKUP($T$240,$E$267:$AC$284,20,FALSE)))</f>
        <v>10</v>
      </c>
      <c r="I257" s="92"/>
      <c r="J257" s="93" t="s">
        <v>316</v>
      </c>
      <c r="K257" s="94"/>
      <c r="L257" s="91">
        <f>IF($N$240=0,VLOOKUP($H$240,$E$267:$AC$284,21,FALSE),IF($T$240=0,0,VLOOKUP($T$240,$E$267:$AC$284,21,FALSE)))</f>
        <v>2</v>
      </c>
      <c r="M257" s="92"/>
      <c r="R257" s="90" t="s">
        <v>330</v>
      </c>
      <c r="S257" s="105"/>
      <c r="T257" s="310">
        <f>$AD$132</f>
        <v>0</v>
      </c>
      <c r="U257" s="310"/>
      <c r="V257" s="90" t="s">
        <v>333</v>
      </c>
      <c r="W257" s="105"/>
      <c r="X257" s="310">
        <f>$AD$187</f>
        <v>0</v>
      </c>
      <c r="Y257" s="310"/>
    </row>
    <row r="258" spans="3:54" hidden="1" x14ac:dyDescent="0.15">
      <c r="D258" s="90" t="s">
        <v>317</v>
      </c>
      <c r="E258" s="90"/>
      <c r="F258" s="90"/>
      <c r="G258" s="90"/>
      <c r="H258" s="91">
        <f>IF($J$240=11,2+QUOTIENT($H$241-9,$L$258),3+QUOTIENT($H$241,$L$258))</f>
        <v>3</v>
      </c>
      <c r="I258" s="92"/>
      <c r="J258" s="93" t="s">
        <v>318</v>
      </c>
      <c r="K258" s="94"/>
      <c r="L258" s="91">
        <f>IF($N$240=0,VLOOKUP($H$240,$E$267:$AC$284,19,FALSE),IF($T$240=0,5,VLOOKUP($T$240,$E$267:$AC$284,19,FALSE)))</f>
        <v>2</v>
      </c>
      <c r="M258" s="92"/>
      <c r="R258" s="90" t="s">
        <v>331</v>
      </c>
      <c r="S258" s="105"/>
      <c r="T258" s="310">
        <f>$AD$134</f>
        <v>0</v>
      </c>
      <c r="U258" s="310"/>
      <c r="V258" s="90" t="s">
        <v>334</v>
      </c>
      <c r="W258" s="105"/>
      <c r="X258" s="310">
        <f>$AD$189</f>
        <v>0</v>
      </c>
      <c r="Y258" s="310"/>
      <c r="Z258" s="314" t="s">
        <v>336</v>
      </c>
      <c r="AA258" s="315"/>
      <c r="AB258" s="310">
        <f>Y26</f>
        <v>0</v>
      </c>
      <c r="AC258" s="310"/>
    </row>
    <row r="259" spans="3:54" hidden="1" x14ac:dyDescent="0.15"/>
    <row r="260" spans="3:54" hidden="1" x14ac:dyDescent="0.15">
      <c r="D260" s="90" t="s">
        <v>319</v>
      </c>
      <c r="E260" s="90"/>
      <c r="F260" s="90"/>
      <c r="G260" s="90"/>
      <c r="H260" s="91">
        <f>IF($X$241=1,IF($J$240=14,IF(V240&lt;1,-1,20),IF($J$240=15,IF(V240&lt;1,-1,$M$38),IF($J$240=17,IF(V240&lt;1,-1,15),-1))),-1)</f>
        <v>-1</v>
      </c>
      <c r="I260" s="92"/>
      <c r="J260" s="307" t="s">
        <v>320</v>
      </c>
      <c r="K260" s="308"/>
      <c r="L260" s="309">
        <f>IF($N$240=0,SUM($F$244,$P$241,$N$248),SUM($F$244,$P$241,$P$248))</f>
        <v>6</v>
      </c>
      <c r="M260" s="310"/>
      <c r="N260" s="309" t="str">
        <f>IF($H$260=-1,"",SUM($F$244,$H$260,$AB$241))</f>
        <v/>
      </c>
      <c r="O260" s="310"/>
      <c r="P260" s="309">
        <f>IF($H$260=-1,L260,CONCATENATE(L260," / ",N260))</f>
        <v>6</v>
      </c>
      <c r="Q260" s="310"/>
      <c r="R260" s="307" t="s">
        <v>323</v>
      </c>
      <c r="S260" s="308"/>
      <c r="T260" s="309">
        <f>IF($N$240=0,SUM($F$244,$P$241,$V$248,$T$256),SUM($F$244,$P$241,$X$248,$T$256))</f>
        <v>9</v>
      </c>
      <c r="U260" s="310"/>
      <c r="V260" s="309" t="str">
        <f>IF($H$260=-1,"",SUM($F$244,$H$260,$AD$241,$T$256))</f>
        <v/>
      </c>
      <c r="W260" s="310"/>
      <c r="X260" s="309">
        <f>IF($H$260=-1,T260,CONCATENATE(T260," / ",V260))</f>
        <v>9</v>
      </c>
      <c r="Y260" s="310"/>
      <c r="Z260" s="307" t="s">
        <v>326</v>
      </c>
      <c r="AA260" s="308"/>
      <c r="AB260" s="309">
        <f>IF($N$240=0,SUM($F$244,$P$241,AD248,$X$256),SUM($F$244,$P$241,AF248,$X$256))</f>
        <v>6</v>
      </c>
      <c r="AC260" s="310"/>
      <c r="AD260" s="309" t="str">
        <f>IF($H$260=-1,"",SUM($F$244,$H$260,$AF$241,$X$256))</f>
        <v/>
      </c>
      <c r="AE260" s="310"/>
      <c r="AF260" s="309">
        <f>IF($H$260=-1,AB260,CONCATENATE(AB260," / ",AD260))</f>
        <v>6</v>
      </c>
      <c r="AG260" s="310"/>
    </row>
    <row r="261" spans="3:54" hidden="1" x14ac:dyDescent="0.15">
      <c r="J261" s="308" t="s">
        <v>321</v>
      </c>
      <c r="K261" s="308"/>
      <c r="L261" s="309">
        <f>IF($N$240=0,SUM($F$245,$P$241,$N$249),SUM($F$245,$P$241,$P$249))</f>
        <v>6</v>
      </c>
      <c r="M261" s="310"/>
      <c r="N261" s="309" t="str">
        <f>IF($H$260=-1,"",SUM($F$245,$H$260,$AB$242))</f>
        <v/>
      </c>
      <c r="O261" s="310"/>
      <c r="P261" s="309">
        <f t="shared" ref="P261:P262" si="8">IF($H$260=-1,L261,CONCATENATE(L261," / ",N261))</f>
        <v>6</v>
      </c>
      <c r="Q261" s="310"/>
      <c r="R261" s="308" t="s">
        <v>324</v>
      </c>
      <c r="S261" s="308"/>
      <c r="T261" s="309">
        <f>IF($N$240=0,SUM($F$245,$P$241,$V$249,$T$257),SUM($F$245,$P$241,$X$249,$T$257))</f>
        <v>9</v>
      </c>
      <c r="U261" s="310"/>
      <c r="V261" s="309" t="str">
        <f>IF($H$260=-1,"",SUM($F$245,$H$260,$AD$242,$T$257))</f>
        <v/>
      </c>
      <c r="W261" s="310"/>
      <c r="X261" s="309">
        <f t="shared" ref="X261:X262" si="9">IF($H$260=-1,T261,CONCATENATE(T261," / ",V261))</f>
        <v>9</v>
      </c>
      <c r="Y261" s="310"/>
      <c r="Z261" s="308" t="s">
        <v>327</v>
      </c>
      <c r="AA261" s="308"/>
      <c r="AB261" s="309">
        <f>IF($N$240=0,SUM($F$245,$P$241,$AD$249,$X$257),SUM($F$245,$P$241,$AF$249,$X$257))</f>
        <v>6</v>
      </c>
      <c r="AC261" s="310"/>
      <c r="AD261" s="309" t="str">
        <f>IF($H$260=-1,"",SUM($F$245,$H$260,$AF$242,$X$257))</f>
        <v/>
      </c>
      <c r="AE261" s="310"/>
      <c r="AF261" s="309">
        <f t="shared" ref="AF261:AF262" si="10">IF($H$260=-1,AB261,CONCATENATE(AB261," / ",AD261))</f>
        <v>6</v>
      </c>
      <c r="AG261" s="310"/>
    </row>
    <row r="262" spans="3:54" hidden="1" x14ac:dyDescent="0.15">
      <c r="J262" s="308" t="s">
        <v>322</v>
      </c>
      <c r="K262" s="308"/>
      <c r="L262" s="309">
        <f>IF($N$240=0,SUM($F$246,$P$241,$N$250),SUM($F$246,$P$241,$P$250))</f>
        <v>6</v>
      </c>
      <c r="M262" s="310"/>
      <c r="N262" s="309" t="str">
        <f>IF($H$260=-1,"",SUM($F$246,$H$260,$AB$243))</f>
        <v/>
      </c>
      <c r="O262" s="310"/>
      <c r="P262" s="309">
        <f t="shared" si="8"/>
        <v>6</v>
      </c>
      <c r="Q262" s="310"/>
      <c r="R262" s="308" t="s">
        <v>325</v>
      </c>
      <c r="S262" s="308"/>
      <c r="T262" s="309">
        <f>IF($N$240=0,SUM($F$246,$P$241,$V$250,$T$258),SUM($F$246,$P$241,$X$250,$T$258))</f>
        <v>9</v>
      </c>
      <c r="U262" s="310"/>
      <c r="V262" s="309" t="str">
        <f>IF($H$260=-1,"",SUM($F$246,$H$260,$AD$243,$T$258))</f>
        <v/>
      </c>
      <c r="W262" s="310"/>
      <c r="X262" s="309">
        <f t="shared" si="9"/>
        <v>9</v>
      </c>
      <c r="Y262" s="310"/>
      <c r="Z262" s="308" t="s">
        <v>328</v>
      </c>
      <c r="AA262" s="308"/>
      <c r="AB262" s="309">
        <f>IF($N$240=0,SUM($F$246,$P$241,$AD$250,$X$258),SUM($F$246,$P$241,$AF$250,$X$258))</f>
        <v>6</v>
      </c>
      <c r="AC262" s="310"/>
      <c r="AD262" s="309" t="str">
        <f>IF($H$260=-1,"",SUM($F$246,$H$260,$AF$243,$X$258))</f>
        <v/>
      </c>
      <c r="AE262" s="310"/>
      <c r="AF262" s="309">
        <f t="shared" si="10"/>
        <v>6</v>
      </c>
      <c r="AG262" s="310"/>
    </row>
    <row r="263" spans="3:54" hidden="1" x14ac:dyDescent="0.15">
      <c r="J263" s="308" t="s">
        <v>335</v>
      </c>
      <c r="K263" s="308"/>
      <c r="L263" s="313">
        <f>SUM($F$246,$H$241,$AB$258)</f>
        <v>6</v>
      </c>
      <c r="M263" s="312"/>
      <c r="N263" s="311" t="str">
        <f>IF($H$260=-1,"",SUM($F$246,$H$260,$AB$258))</f>
        <v/>
      </c>
      <c r="O263" s="312"/>
      <c r="P263" s="309">
        <f t="shared" ref="P263" si="11">IF($H$260=-1,L263,CONCATENATE(L263," / ",N263))</f>
        <v>6</v>
      </c>
      <c r="Q263" s="310"/>
    </row>
    <row r="264" spans="3:54" hidden="1" x14ac:dyDescent="0.15"/>
    <row r="265" spans="3:54" hidden="1" x14ac:dyDescent="0.15">
      <c r="C265" t="s">
        <v>283</v>
      </c>
    </row>
    <row r="266" spans="3:54" hidden="1" x14ac:dyDescent="0.15">
      <c r="D266" s="59"/>
      <c r="E266" s="59"/>
      <c r="F266" s="59" t="s">
        <v>176</v>
      </c>
      <c r="G266" s="59" t="s">
        <v>177</v>
      </c>
      <c r="H266" s="59" t="s">
        <v>178</v>
      </c>
      <c r="I266" s="59" t="s">
        <v>179</v>
      </c>
      <c r="J266" s="59" t="s">
        <v>180</v>
      </c>
      <c r="K266" s="59" t="s">
        <v>181</v>
      </c>
      <c r="L266" s="59" t="s">
        <v>182</v>
      </c>
      <c r="M266" s="59" t="s">
        <v>183</v>
      </c>
      <c r="N266" s="59" t="s">
        <v>184</v>
      </c>
      <c r="O266" s="59" t="s">
        <v>185</v>
      </c>
      <c r="P266" s="59" t="s">
        <v>186</v>
      </c>
      <c r="Q266" s="59" t="s">
        <v>187</v>
      </c>
      <c r="R266" s="59" t="s">
        <v>188</v>
      </c>
      <c r="S266" s="59" t="s">
        <v>189</v>
      </c>
      <c r="T266" s="59" t="s">
        <v>190</v>
      </c>
      <c r="U266" s="59" t="s">
        <v>199</v>
      </c>
      <c r="V266" s="59" t="s">
        <v>198</v>
      </c>
      <c r="W266" s="59" t="s">
        <v>148</v>
      </c>
      <c r="X266" s="59" t="s">
        <v>126</v>
      </c>
      <c r="Y266" s="59" t="s">
        <v>200</v>
      </c>
      <c r="Z266" s="59" t="s">
        <v>201</v>
      </c>
      <c r="AA266" s="59" t="s">
        <v>209</v>
      </c>
      <c r="AB266" s="60" t="s">
        <v>300</v>
      </c>
      <c r="AC266" s="60" t="s">
        <v>302</v>
      </c>
    </row>
    <row r="267" spans="3:54" hidden="1" x14ac:dyDescent="0.15">
      <c r="D267" s="59">
        <v>1</v>
      </c>
      <c r="E267" s="59" t="s">
        <v>168</v>
      </c>
      <c r="F267" s="59">
        <v>0</v>
      </c>
      <c r="G267" s="59">
        <v>0</v>
      </c>
      <c r="H267" s="59">
        <v>0</v>
      </c>
      <c r="I267" s="59">
        <v>0</v>
      </c>
      <c r="J267" s="59">
        <v>0</v>
      </c>
      <c r="K267" s="59">
        <v>0</v>
      </c>
      <c r="L267" s="59">
        <v>3</v>
      </c>
      <c r="M267" s="59">
        <v>3</v>
      </c>
      <c r="N267" s="59">
        <v>3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16</v>
      </c>
      <c r="V267" s="59">
        <v>16</v>
      </c>
      <c r="W267" s="59">
        <v>2</v>
      </c>
      <c r="X267" s="59">
        <v>10</v>
      </c>
      <c r="Y267" s="59">
        <v>2</v>
      </c>
      <c r="Z267" s="59">
        <v>0</v>
      </c>
      <c r="AA267" s="59">
        <v>0</v>
      </c>
      <c r="AB267" s="60">
        <v>0</v>
      </c>
      <c r="AC267" s="59">
        <v>1</v>
      </c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60"/>
    </row>
    <row r="268" spans="3:54" hidden="1" x14ac:dyDescent="0.15">
      <c r="D268" s="59">
        <v>2</v>
      </c>
      <c r="E268" s="59" t="s">
        <v>169</v>
      </c>
      <c r="F268" s="59">
        <v>0</v>
      </c>
      <c r="G268" s="59">
        <v>0</v>
      </c>
      <c r="H268" s="59">
        <v>0</v>
      </c>
      <c r="I268" s="59">
        <v>0</v>
      </c>
      <c r="J268" s="59">
        <v>0</v>
      </c>
      <c r="K268" s="59">
        <v>0</v>
      </c>
      <c r="L268" s="59">
        <v>1</v>
      </c>
      <c r="M268" s="59">
        <v>5</v>
      </c>
      <c r="N268" s="59">
        <v>1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16</v>
      </c>
      <c r="V268" s="59">
        <v>16</v>
      </c>
      <c r="W268" s="59">
        <v>3</v>
      </c>
      <c r="X268" s="59">
        <v>10</v>
      </c>
      <c r="Y268" s="59">
        <v>2</v>
      </c>
      <c r="Z268" s="59">
        <v>0</v>
      </c>
      <c r="AA268" s="59">
        <v>0</v>
      </c>
      <c r="AB268" s="60">
        <v>0</v>
      </c>
      <c r="AC268" s="59">
        <v>2</v>
      </c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60"/>
    </row>
    <row r="269" spans="3:54" hidden="1" x14ac:dyDescent="0.15">
      <c r="D269" s="59">
        <v>3</v>
      </c>
      <c r="E269" s="59" t="s">
        <v>170</v>
      </c>
      <c r="F269" s="59">
        <v>0</v>
      </c>
      <c r="G269" s="59">
        <v>0</v>
      </c>
      <c r="H269" s="59">
        <v>0</v>
      </c>
      <c r="I269" s="59">
        <v>0</v>
      </c>
      <c r="J269" s="59">
        <v>0</v>
      </c>
      <c r="K269" s="59">
        <v>0</v>
      </c>
      <c r="L269" s="59">
        <v>6</v>
      </c>
      <c r="M269" s="59">
        <v>1</v>
      </c>
      <c r="N269" s="59">
        <v>1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16</v>
      </c>
      <c r="V269" s="59">
        <v>16</v>
      </c>
      <c r="W269" s="59">
        <v>3</v>
      </c>
      <c r="X269" s="59">
        <v>10</v>
      </c>
      <c r="Y269" s="59">
        <v>2</v>
      </c>
      <c r="Z269" s="59">
        <v>0</v>
      </c>
      <c r="AA269" s="59">
        <v>0</v>
      </c>
      <c r="AB269" s="60">
        <v>0</v>
      </c>
      <c r="AC269" s="59">
        <v>3</v>
      </c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60"/>
    </row>
    <row r="270" spans="3:54" hidden="1" x14ac:dyDescent="0.15">
      <c r="D270" s="59">
        <v>4</v>
      </c>
      <c r="E270" s="59" t="s">
        <v>171</v>
      </c>
      <c r="F270" s="59">
        <v>0</v>
      </c>
      <c r="G270" s="59">
        <v>0</v>
      </c>
      <c r="H270" s="59">
        <v>0</v>
      </c>
      <c r="I270" s="59">
        <v>0</v>
      </c>
      <c r="J270" s="59">
        <v>0</v>
      </c>
      <c r="K270" s="59">
        <v>0</v>
      </c>
      <c r="L270" s="59">
        <v>2</v>
      </c>
      <c r="M270" s="59">
        <v>2</v>
      </c>
      <c r="N270" s="59">
        <v>2</v>
      </c>
      <c r="O270" s="59">
        <v>0</v>
      </c>
      <c r="P270" s="59">
        <v>0</v>
      </c>
      <c r="Q270" s="59">
        <v>0</v>
      </c>
      <c r="R270" s="59">
        <v>0</v>
      </c>
      <c r="S270" s="59">
        <v>0</v>
      </c>
      <c r="T270" s="59">
        <v>0</v>
      </c>
      <c r="U270" s="59">
        <v>16</v>
      </c>
      <c r="V270" s="59">
        <v>16</v>
      </c>
      <c r="W270" s="59">
        <v>3</v>
      </c>
      <c r="X270" s="59">
        <v>10</v>
      </c>
      <c r="Y270" s="59">
        <v>2</v>
      </c>
      <c r="Z270" s="59">
        <v>0</v>
      </c>
      <c r="AA270" s="59">
        <v>0</v>
      </c>
      <c r="AB270" s="60">
        <v>0</v>
      </c>
      <c r="AC270" s="59">
        <v>4</v>
      </c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60"/>
    </row>
    <row r="271" spans="3:54" hidden="1" x14ac:dyDescent="0.15">
      <c r="D271" s="59">
        <v>5</v>
      </c>
      <c r="E271" s="59" t="s">
        <v>172</v>
      </c>
      <c r="F271" s="59">
        <v>0</v>
      </c>
      <c r="G271" s="59">
        <v>0</v>
      </c>
      <c r="H271" s="59">
        <v>0</v>
      </c>
      <c r="I271" s="59">
        <v>0</v>
      </c>
      <c r="J271" s="59">
        <v>2</v>
      </c>
      <c r="K271" s="59">
        <v>-2</v>
      </c>
      <c r="L271" s="59">
        <v>3</v>
      </c>
      <c r="M271" s="59">
        <v>3</v>
      </c>
      <c r="N271" s="59">
        <v>3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16</v>
      </c>
      <c r="V271" s="59">
        <v>16</v>
      </c>
      <c r="W271" s="59">
        <v>2</v>
      </c>
      <c r="X271" s="59">
        <v>10</v>
      </c>
      <c r="Y271" s="59">
        <v>2</v>
      </c>
      <c r="Z271" s="59">
        <v>0</v>
      </c>
      <c r="AA271" s="59">
        <v>0</v>
      </c>
      <c r="AB271" s="60">
        <v>0</v>
      </c>
      <c r="AC271" s="59">
        <v>5</v>
      </c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60"/>
    </row>
    <row r="272" spans="3:54" hidden="1" x14ac:dyDescent="0.15">
      <c r="D272" s="59">
        <v>6</v>
      </c>
      <c r="E272" s="59" t="s">
        <v>173</v>
      </c>
      <c r="F272" s="59">
        <v>0</v>
      </c>
      <c r="G272" s="59">
        <v>0</v>
      </c>
      <c r="H272" s="59">
        <v>0</v>
      </c>
      <c r="I272" s="59">
        <v>0</v>
      </c>
      <c r="J272" s="59">
        <v>0</v>
      </c>
      <c r="K272" s="59">
        <v>0</v>
      </c>
      <c r="L272" s="59">
        <v>0</v>
      </c>
      <c r="M272" s="59">
        <v>0</v>
      </c>
      <c r="N272" s="59">
        <v>0</v>
      </c>
      <c r="O272" s="59">
        <v>3</v>
      </c>
      <c r="P272" s="59">
        <v>3</v>
      </c>
      <c r="Q272" s="59">
        <v>3</v>
      </c>
      <c r="R272" s="59">
        <v>0</v>
      </c>
      <c r="S272" s="59">
        <v>0</v>
      </c>
      <c r="T272" s="59">
        <v>0</v>
      </c>
      <c r="U272" s="59">
        <v>16</v>
      </c>
      <c r="V272" s="59">
        <v>16</v>
      </c>
      <c r="W272" s="59">
        <v>2</v>
      </c>
      <c r="X272" s="59">
        <v>10</v>
      </c>
      <c r="Y272" s="59">
        <v>2</v>
      </c>
      <c r="Z272" s="59">
        <v>0</v>
      </c>
      <c r="AA272" s="59">
        <v>0</v>
      </c>
      <c r="AB272" s="60">
        <v>0</v>
      </c>
      <c r="AC272" s="59">
        <v>6</v>
      </c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60"/>
    </row>
    <row r="273" spans="4:54" hidden="1" x14ac:dyDescent="0.15">
      <c r="D273" s="59">
        <v>7</v>
      </c>
      <c r="E273" s="59" t="s">
        <v>284</v>
      </c>
      <c r="F273" s="59">
        <v>0</v>
      </c>
      <c r="G273" s="59">
        <v>0</v>
      </c>
      <c r="H273" s="59">
        <v>0</v>
      </c>
      <c r="I273" s="59">
        <v>0</v>
      </c>
      <c r="J273" s="59">
        <v>0</v>
      </c>
      <c r="K273" s="59">
        <v>0</v>
      </c>
      <c r="L273" s="59">
        <v>0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3</v>
      </c>
      <c r="S273" s="59">
        <v>3</v>
      </c>
      <c r="T273" s="59">
        <v>3</v>
      </c>
      <c r="U273" s="59">
        <v>16</v>
      </c>
      <c r="V273" s="59">
        <v>16</v>
      </c>
      <c r="W273" s="59">
        <v>2</v>
      </c>
      <c r="X273" s="59">
        <v>10</v>
      </c>
      <c r="Y273" s="59">
        <v>2</v>
      </c>
      <c r="Z273" s="59">
        <v>0</v>
      </c>
      <c r="AA273" s="59">
        <v>0</v>
      </c>
      <c r="AB273" s="60">
        <v>0</v>
      </c>
      <c r="AC273" s="59">
        <v>7</v>
      </c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60"/>
    </row>
    <row r="274" spans="4:54" hidden="1" x14ac:dyDescent="0.15">
      <c r="D274" s="59">
        <v>8</v>
      </c>
      <c r="E274" s="59" t="s">
        <v>285</v>
      </c>
      <c r="F274" s="59">
        <v>0</v>
      </c>
      <c r="G274" s="59">
        <v>0</v>
      </c>
      <c r="H274" s="59">
        <v>0</v>
      </c>
      <c r="I274" s="59">
        <v>0</v>
      </c>
      <c r="J274" s="59">
        <v>0</v>
      </c>
      <c r="K274" s="59">
        <v>0</v>
      </c>
      <c r="L274" s="59">
        <v>0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59">
        <v>0</v>
      </c>
      <c r="S274" s="59">
        <v>0</v>
      </c>
      <c r="T274" s="59">
        <v>0</v>
      </c>
      <c r="U274" s="59">
        <v>16</v>
      </c>
      <c r="V274" s="59">
        <v>16</v>
      </c>
      <c r="W274" s="59">
        <v>3</v>
      </c>
      <c r="X274" s="59">
        <v>10</v>
      </c>
      <c r="Y274" s="59">
        <v>2</v>
      </c>
      <c r="Z274" s="59">
        <v>0</v>
      </c>
      <c r="AA274" s="59">
        <v>0</v>
      </c>
      <c r="AB274" s="60">
        <v>0</v>
      </c>
      <c r="AC274" s="59">
        <v>8</v>
      </c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60"/>
    </row>
    <row r="275" spans="4:54" hidden="1" x14ac:dyDescent="0.15">
      <c r="D275" s="59">
        <v>9</v>
      </c>
      <c r="E275" s="59" t="s">
        <v>286</v>
      </c>
      <c r="F275" s="59">
        <v>0</v>
      </c>
      <c r="G275" s="59">
        <v>0</v>
      </c>
      <c r="H275" s="59">
        <v>0</v>
      </c>
      <c r="I275" s="59">
        <v>0</v>
      </c>
      <c r="J275" s="59">
        <v>0</v>
      </c>
      <c r="K275" s="59">
        <v>0</v>
      </c>
      <c r="L275" s="59">
        <v>0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16</v>
      </c>
      <c r="W275" s="59">
        <v>4</v>
      </c>
      <c r="X275" s="59">
        <v>15</v>
      </c>
      <c r="Y275" s="59">
        <v>3</v>
      </c>
      <c r="Z275" s="59">
        <v>1</v>
      </c>
      <c r="AA275" s="59">
        <v>0</v>
      </c>
      <c r="AB275" s="60">
        <v>0</v>
      </c>
      <c r="AC275" s="59">
        <v>9</v>
      </c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60"/>
    </row>
    <row r="276" spans="4:54" hidden="1" x14ac:dyDescent="0.15">
      <c r="D276" s="59">
        <v>10</v>
      </c>
      <c r="E276" s="59" t="s">
        <v>191</v>
      </c>
      <c r="F276" s="59">
        <v>0</v>
      </c>
      <c r="G276" s="59">
        <v>0</v>
      </c>
      <c r="H276" s="59">
        <v>0</v>
      </c>
      <c r="I276" s="59">
        <v>0</v>
      </c>
      <c r="J276" s="59">
        <v>0</v>
      </c>
      <c r="K276" s="59">
        <v>0</v>
      </c>
      <c r="L276" s="59">
        <v>2</v>
      </c>
      <c r="M276" s="59">
        <v>2</v>
      </c>
      <c r="N276" s="59">
        <v>2</v>
      </c>
      <c r="O276" s="59">
        <v>0</v>
      </c>
      <c r="P276" s="59">
        <v>0</v>
      </c>
      <c r="Q276" s="59">
        <v>0</v>
      </c>
      <c r="R276" s="59">
        <v>0</v>
      </c>
      <c r="S276" s="59">
        <v>0</v>
      </c>
      <c r="T276" s="59">
        <v>0</v>
      </c>
      <c r="U276" s="59">
        <v>16</v>
      </c>
      <c r="V276" s="59">
        <v>16</v>
      </c>
      <c r="W276" s="59">
        <v>2</v>
      </c>
      <c r="X276" s="59">
        <v>10</v>
      </c>
      <c r="Y276" s="59">
        <v>2</v>
      </c>
      <c r="Z276" s="59">
        <v>0</v>
      </c>
      <c r="AA276" s="59">
        <v>0</v>
      </c>
      <c r="AB276" s="60">
        <v>0</v>
      </c>
      <c r="AC276" s="59">
        <v>10</v>
      </c>
    </row>
    <row r="277" spans="4:54" hidden="1" x14ac:dyDescent="0.15">
      <c r="D277" s="59">
        <v>11</v>
      </c>
      <c r="E277" s="59" t="s">
        <v>287</v>
      </c>
      <c r="F277" s="59">
        <v>2</v>
      </c>
      <c r="G277" s="59">
        <v>2</v>
      </c>
      <c r="H277" s="59">
        <v>2</v>
      </c>
      <c r="I277" s="59">
        <v>2</v>
      </c>
      <c r="J277" s="59">
        <v>2</v>
      </c>
      <c r="K277" s="59">
        <v>2</v>
      </c>
      <c r="L277" s="59">
        <v>3</v>
      </c>
      <c r="M277" s="59">
        <v>3</v>
      </c>
      <c r="N277" s="59">
        <v>3</v>
      </c>
      <c r="O277" s="59">
        <v>0</v>
      </c>
      <c r="P277" s="59">
        <v>0</v>
      </c>
      <c r="Q277" s="59">
        <v>0</v>
      </c>
      <c r="R277" s="59">
        <v>0</v>
      </c>
      <c r="S277" s="59">
        <v>0</v>
      </c>
      <c r="T277" s="59">
        <v>0</v>
      </c>
      <c r="U277" s="59">
        <v>16</v>
      </c>
      <c r="V277" s="59">
        <v>16</v>
      </c>
      <c r="W277" s="59">
        <v>2</v>
      </c>
      <c r="X277" s="59">
        <v>12</v>
      </c>
      <c r="Y277" s="59">
        <v>2</v>
      </c>
      <c r="Z277" s="59">
        <v>0</v>
      </c>
      <c r="AA277" s="59">
        <v>0</v>
      </c>
      <c r="AB277" s="60">
        <v>0</v>
      </c>
      <c r="AC277" s="59">
        <v>11</v>
      </c>
    </row>
    <row r="278" spans="4:54" hidden="1" x14ac:dyDescent="0.15">
      <c r="D278" s="59">
        <v>12</v>
      </c>
      <c r="E278" s="59" t="s">
        <v>288</v>
      </c>
      <c r="F278" s="59">
        <v>2</v>
      </c>
      <c r="G278" s="59">
        <v>2</v>
      </c>
      <c r="H278" s="59">
        <v>2</v>
      </c>
      <c r="I278" s="59">
        <v>0</v>
      </c>
      <c r="J278" s="59">
        <v>0</v>
      </c>
      <c r="K278" s="59">
        <v>0</v>
      </c>
      <c r="L278" s="59">
        <v>3</v>
      </c>
      <c r="M278" s="59">
        <v>3</v>
      </c>
      <c r="N278" s="59">
        <v>3</v>
      </c>
      <c r="O278" s="59">
        <v>0</v>
      </c>
      <c r="P278" s="59">
        <v>0</v>
      </c>
      <c r="Q278" s="59">
        <v>0</v>
      </c>
      <c r="R278" s="59">
        <v>0</v>
      </c>
      <c r="S278" s="59">
        <v>0</v>
      </c>
      <c r="T278" s="59">
        <v>0</v>
      </c>
      <c r="U278" s="59">
        <v>16</v>
      </c>
      <c r="V278" s="59">
        <v>16</v>
      </c>
      <c r="W278" s="59">
        <v>2</v>
      </c>
      <c r="X278" s="59">
        <v>10</v>
      </c>
      <c r="Y278" s="59">
        <v>2</v>
      </c>
      <c r="Z278" s="59">
        <v>0</v>
      </c>
      <c r="AA278" s="59">
        <v>0</v>
      </c>
      <c r="AB278" s="60">
        <v>0</v>
      </c>
      <c r="AC278" s="59">
        <v>12</v>
      </c>
    </row>
    <row r="279" spans="4:54" hidden="1" x14ac:dyDescent="0.15">
      <c r="D279" s="59">
        <v>13</v>
      </c>
      <c r="E279" s="59" t="s">
        <v>294</v>
      </c>
      <c r="F279" s="59">
        <v>2</v>
      </c>
      <c r="G279" s="59">
        <v>2</v>
      </c>
      <c r="H279" s="59">
        <v>2</v>
      </c>
      <c r="I279" s="59">
        <v>0</v>
      </c>
      <c r="J279" s="59">
        <v>2</v>
      </c>
      <c r="K279" s="59">
        <v>-4</v>
      </c>
      <c r="L279" s="59">
        <v>0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v>0</v>
      </c>
      <c r="Z279" s="59">
        <v>0</v>
      </c>
      <c r="AA279" s="59">
        <v>0</v>
      </c>
      <c r="AB279" s="60">
        <v>1</v>
      </c>
      <c r="AC279" s="59">
        <v>13</v>
      </c>
    </row>
    <row r="280" spans="4:54" hidden="1" x14ac:dyDescent="0.15">
      <c r="D280" s="59">
        <v>14</v>
      </c>
      <c r="E280" s="59" t="s">
        <v>301</v>
      </c>
      <c r="F280" s="59">
        <v>2</v>
      </c>
      <c r="G280" s="59">
        <v>2</v>
      </c>
      <c r="H280" s="59">
        <v>2</v>
      </c>
      <c r="I280" s="59">
        <v>0</v>
      </c>
      <c r="J280" s="59">
        <v>6</v>
      </c>
      <c r="K280" s="59">
        <v>0</v>
      </c>
      <c r="L280" s="59">
        <v>0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v>0</v>
      </c>
      <c r="Z280" s="59">
        <v>0</v>
      </c>
      <c r="AA280" s="59">
        <v>1</v>
      </c>
      <c r="AB280" s="60">
        <v>1</v>
      </c>
      <c r="AC280" s="59">
        <v>14</v>
      </c>
    </row>
    <row r="281" spans="4:54" hidden="1" x14ac:dyDescent="0.15">
      <c r="D281" s="59">
        <v>15</v>
      </c>
      <c r="E281" s="59" t="s">
        <v>295</v>
      </c>
      <c r="F281" s="59">
        <v>2</v>
      </c>
      <c r="G281" s="59">
        <v>2</v>
      </c>
      <c r="H281" s="59">
        <v>2</v>
      </c>
      <c r="I281" s="59">
        <v>0</v>
      </c>
      <c r="J281" s="59">
        <v>6</v>
      </c>
      <c r="K281" s="59">
        <v>0</v>
      </c>
      <c r="L281" s="59">
        <v>0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59">
        <v>0</v>
      </c>
      <c r="Z281" s="59">
        <v>0</v>
      </c>
      <c r="AA281" s="59">
        <v>1</v>
      </c>
      <c r="AB281" s="60">
        <v>1</v>
      </c>
      <c r="AC281" s="59">
        <v>15</v>
      </c>
    </row>
    <row r="282" spans="4:54" hidden="1" x14ac:dyDescent="0.15">
      <c r="D282" s="59">
        <v>16</v>
      </c>
      <c r="E282" s="59" t="s">
        <v>296</v>
      </c>
      <c r="F282" s="59">
        <v>2</v>
      </c>
      <c r="G282" s="59">
        <v>2</v>
      </c>
      <c r="H282" s="59">
        <v>2</v>
      </c>
      <c r="I282" s="59">
        <v>0</v>
      </c>
      <c r="J282" s="59">
        <v>6</v>
      </c>
      <c r="K282" s="59">
        <v>0</v>
      </c>
      <c r="L282" s="59">
        <v>0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59">
        <v>0</v>
      </c>
      <c r="Z282" s="59">
        <v>0</v>
      </c>
      <c r="AA282" s="59">
        <v>0</v>
      </c>
      <c r="AB282" s="60">
        <v>1</v>
      </c>
      <c r="AC282" s="59">
        <v>16</v>
      </c>
    </row>
    <row r="283" spans="4:54" hidden="1" x14ac:dyDescent="0.15">
      <c r="D283" s="59">
        <v>17</v>
      </c>
      <c r="E283" s="59" t="s">
        <v>297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0</v>
      </c>
      <c r="L283" s="59">
        <v>0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1</v>
      </c>
      <c r="AB283" s="60">
        <v>1</v>
      </c>
      <c r="AC283" s="59">
        <v>17</v>
      </c>
    </row>
    <row r="284" spans="4:54" hidden="1" x14ac:dyDescent="0.15">
      <c r="D284" s="59">
        <v>18</v>
      </c>
      <c r="E284" s="59" t="s">
        <v>298</v>
      </c>
      <c r="F284" s="59">
        <v>0</v>
      </c>
      <c r="G284" s="59">
        <v>0</v>
      </c>
      <c r="H284" s="59">
        <v>0</v>
      </c>
      <c r="I284" s="59">
        <v>0</v>
      </c>
      <c r="J284" s="59">
        <v>0</v>
      </c>
      <c r="K284" s="59">
        <v>0</v>
      </c>
      <c r="L284" s="59">
        <v>0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60">
        <v>1</v>
      </c>
      <c r="AC284" s="59">
        <v>18</v>
      </c>
    </row>
    <row r="285" spans="4:54" hidden="1" x14ac:dyDescent="0.15"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60"/>
    </row>
    <row r="286" spans="4:54" hidden="1" x14ac:dyDescent="0.15"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spans="4:54" hidden="1" x14ac:dyDescent="0.15"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spans="4:54" hidden="1" x14ac:dyDescent="0.15"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spans="4:27" hidden="1" x14ac:dyDescent="0.15"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spans="4:27" hidden="1" x14ac:dyDescent="0.15"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spans="4:27" hidden="1" x14ac:dyDescent="0.15"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spans="4:27" hidden="1" x14ac:dyDescent="0.15"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spans="4:27" hidden="1" x14ac:dyDescent="0.15"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spans="4:27" hidden="1" x14ac:dyDescent="0.15"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spans="4:27" hidden="1" x14ac:dyDescent="0.15"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spans="4:27" hidden="1" x14ac:dyDescent="0.15"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spans="4:27" hidden="1" x14ac:dyDescent="0.15"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</sheetData>
  <mergeCells count="1717">
    <mergeCell ref="J263:K263"/>
    <mergeCell ref="L263:M263"/>
    <mergeCell ref="N263:O263"/>
    <mergeCell ref="P263:Q263"/>
    <mergeCell ref="AB258:AC258"/>
    <mergeCell ref="Z258:AA258"/>
    <mergeCell ref="X240:AA240"/>
    <mergeCell ref="AB240:AC240"/>
    <mergeCell ref="AD240:AE240"/>
    <mergeCell ref="AB241:AC241"/>
    <mergeCell ref="AB242:AC242"/>
    <mergeCell ref="AB243:AC243"/>
    <mergeCell ref="AD241:AE241"/>
    <mergeCell ref="AF241:AG241"/>
    <mergeCell ref="AD242:AE242"/>
    <mergeCell ref="AF242:AG242"/>
    <mergeCell ref="AD243:AE243"/>
    <mergeCell ref="AF243:AG243"/>
    <mergeCell ref="Z260:AA260"/>
    <mergeCell ref="AB260:AC260"/>
    <mergeCell ref="AD260:AE260"/>
    <mergeCell ref="AF260:AG260"/>
    <mergeCell ref="Z261:AA261"/>
    <mergeCell ref="AB261:AC261"/>
    <mergeCell ref="AD261:AE261"/>
    <mergeCell ref="AF261:AG261"/>
    <mergeCell ref="Z262:AA262"/>
    <mergeCell ref="AB262:AC262"/>
    <mergeCell ref="AD262:AE262"/>
    <mergeCell ref="AF262:AG262"/>
    <mergeCell ref="R256:S256"/>
    <mergeCell ref="R257:S257"/>
    <mergeCell ref="R258:S258"/>
    <mergeCell ref="T256:U256"/>
    <mergeCell ref="T257:U257"/>
    <mergeCell ref="T258:U258"/>
    <mergeCell ref="V256:W256"/>
    <mergeCell ref="X256:Y256"/>
    <mergeCell ref="V257:W257"/>
    <mergeCell ref="X257:Y257"/>
    <mergeCell ref="V258:W258"/>
    <mergeCell ref="X258:Y258"/>
    <mergeCell ref="J262:K262"/>
    <mergeCell ref="J261:K261"/>
    <mergeCell ref="J260:K260"/>
    <mergeCell ref="L260:M260"/>
    <mergeCell ref="L261:M261"/>
    <mergeCell ref="L262:M262"/>
    <mergeCell ref="N260:O260"/>
    <mergeCell ref="N261:O261"/>
    <mergeCell ref="N262:O262"/>
    <mergeCell ref="P260:Q260"/>
    <mergeCell ref="P261:Q261"/>
    <mergeCell ref="P262:Q262"/>
    <mergeCell ref="R260:S260"/>
    <mergeCell ref="T260:U260"/>
    <mergeCell ref="V260:W260"/>
    <mergeCell ref="X260:Y260"/>
    <mergeCell ref="R261:S261"/>
    <mergeCell ref="T261:U261"/>
    <mergeCell ref="V261:W261"/>
    <mergeCell ref="X261:Y261"/>
    <mergeCell ref="R262:S262"/>
    <mergeCell ref="T262:U262"/>
    <mergeCell ref="V262:W262"/>
    <mergeCell ref="X262:Y262"/>
    <mergeCell ref="D260:G260"/>
    <mergeCell ref="H260:I260"/>
    <mergeCell ref="J17:M17"/>
    <mergeCell ref="J19:M19"/>
    <mergeCell ref="J21:M21"/>
    <mergeCell ref="J25:M25"/>
    <mergeCell ref="J129:M129"/>
    <mergeCell ref="J131:M131"/>
    <mergeCell ref="J133:M133"/>
    <mergeCell ref="J184:M184"/>
    <mergeCell ref="J186:M186"/>
    <mergeCell ref="J188:M188"/>
    <mergeCell ref="D244:E244"/>
    <mergeCell ref="D245:E245"/>
    <mergeCell ref="D246:E246"/>
    <mergeCell ref="F244:G244"/>
    <mergeCell ref="F245:G245"/>
    <mergeCell ref="F246:G246"/>
    <mergeCell ref="D254:E254"/>
    <mergeCell ref="D253:E253"/>
    <mergeCell ref="D252:E252"/>
    <mergeCell ref="F252:G252"/>
    <mergeCell ref="F253:G253"/>
    <mergeCell ref="F254:G254"/>
    <mergeCell ref="BN62:BQ62"/>
    <mergeCell ref="AO101:AS101"/>
    <mergeCell ref="AU101:AY101"/>
    <mergeCell ref="BC101:BF101"/>
    <mergeCell ref="BK101:BN101"/>
    <mergeCell ref="BO101:BQ101"/>
    <mergeCell ref="AO99:AS99"/>
    <mergeCell ref="AT99:AZ99"/>
    <mergeCell ref="BA99:BB99"/>
    <mergeCell ref="BC99:BE99"/>
    <mergeCell ref="BF99:BG99"/>
    <mergeCell ref="BH99:BI99"/>
    <mergeCell ref="BJ99:BS99"/>
    <mergeCell ref="AO100:AS100"/>
    <mergeCell ref="AT100:AZ100"/>
    <mergeCell ref="BA100:BB100"/>
    <mergeCell ref="BC100:BE100"/>
    <mergeCell ref="BF100:BG100"/>
    <mergeCell ref="BH100:BI100"/>
    <mergeCell ref="BJ100:BS100"/>
    <mergeCell ref="AZ101:BA101"/>
    <mergeCell ref="BG101:BI101"/>
    <mergeCell ref="AO96:AS96"/>
    <mergeCell ref="AT96:AZ96"/>
    <mergeCell ref="BA96:BB96"/>
    <mergeCell ref="BC96:BE96"/>
    <mergeCell ref="BF96:BG96"/>
    <mergeCell ref="BH96:BI96"/>
    <mergeCell ref="BJ96:BS96"/>
    <mergeCell ref="AO97:AS97"/>
    <mergeCell ref="AT97:AZ97"/>
    <mergeCell ref="BA97:BB97"/>
    <mergeCell ref="BC97:BE97"/>
    <mergeCell ref="BF97:BG97"/>
    <mergeCell ref="BH97:BI97"/>
    <mergeCell ref="BJ97:BS97"/>
    <mergeCell ref="AO98:AS98"/>
    <mergeCell ref="AT98:AZ98"/>
    <mergeCell ref="BA98:BB98"/>
    <mergeCell ref="BC98:BE98"/>
    <mergeCell ref="BF98:BG98"/>
    <mergeCell ref="BH98:BI98"/>
    <mergeCell ref="BJ98:BS98"/>
    <mergeCell ref="AO93:AS93"/>
    <mergeCell ref="AT93:AZ93"/>
    <mergeCell ref="BA93:BB93"/>
    <mergeCell ref="BC93:BE93"/>
    <mergeCell ref="BF93:BG93"/>
    <mergeCell ref="BH93:BI93"/>
    <mergeCell ref="BJ93:BS93"/>
    <mergeCell ref="AO94:AS94"/>
    <mergeCell ref="AT94:AZ94"/>
    <mergeCell ref="BA94:BB94"/>
    <mergeCell ref="BC94:BE94"/>
    <mergeCell ref="BF94:BG94"/>
    <mergeCell ref="BH94:BI94"/>
    <mergeCell ref="BJ94:BS94"/>
    <mergeCell ref="AO95:AS95"/>
    <mergeCell ref="AT95:AZ95"/>
    <mergeCell ref="BA95:BB95"/>
    <mergeCell ref="BC95:BE95"/>
    <mergeCell ref="BF95:BG95"/>
    <mergeCell ref="BH95:BI95"/>
    <mergeCell ref="BJ95:BS95"/>
    <mergeCell ref="BH89:BI89"/>
    <mergeCell ref="BJ89:BS89"/>
    <mergeCell ref="AO90:AS90"/>
    <mergeCell ref="AT90:AZ90"/>
    <mergeCell ref="BA90:BB90"/>
    <mergeCell ref="BC90:BE90"/>
    <mergeCell ref="BF90:BG90"/>
    <mergeCell ref="BH90:BI90"/>
    <mergeCell ref="BJ90:BS90"/>
    <mergeCell ref="AO91:AS91"/>
    <mergeCell ref="AT91:AZ91"/>
    <mergeCell ref="BA91:BB91"/>
    <mergeCell ref="BC91:BE91"/>
    <mergeCell ref="BF91:BG91"/>
    <mergeCell ref="BH91:BI91"/>
    <mergeCell ref="BJ91:BS91"/>
    <mergeCell ref="AO92:AS92"/>
    <mergeCell ref="AT92:AZ92"/>
    <mergeCell ref="BA92:BB92"/>
    <mergeCell ref="BC92:BE92"/>
    <mergeCell ref="BF92:BG92"/>
    <mergeCell ref="BH92:BI92"/>
    <mergeCell ref="BJ92:BS92"/>
    <mergeCell ref="AO103:AU103"/>
    <mergeCell ref="AO104:BS104"/>
    <mergeCell ref="AO105:BS105"/>
    <mergeCell ref="AO106:BS106"/>
    <mergeCell ref="AO107:BS107"/>
    <mergeCell ref="AO108:BS108"/>
    <mergeCell ref="AO86:AS86"/>
    <mergeCell ref="AT86:AZ86"/>
    <mergeCell ref="BA86:BB86"/>
    <mergeCell ref="BC86:BE86"/>
    <mergeCell ref="BF86:BG86"/>
    <mergeCell ref="BH86:BI86"/>
    <mergeCell ref="BJ86:BS86"/>
    <mergeCell ref="AO87:AS87"/>
    <mergeCell ref="AT87:AZ87"/>
    <mergeCell ref="BA87:BB87"/>
    <mergeCell ref="BC87:BE87"/>
    <mergeCell ref="BF87:BG87"/>
    <mergeCell ref="BH87:BI87"/>
    <mergeCell ref="BJ87:BS87"/>
    <mergeCell ref="AO88:AS88"/>
    <mergeCell ref="AT88:AZ88"/>
    <mergeCell ref="BA88:BB88"/>
    <mergeCell ref="BC88:BE88"/>
    <mergeCell ref="BF88:BG88"/>
    <mergeCell ref="BH88:BI88"/>
    <mergeCell ref="BJ88:BS88"/>
    <mergeCell ref="AO89:AS89"/>
    <mergeCell ref="AT89:AZ89"/>
    <mergeCell ref="BA89:BB89"/>
    <mergeCell ref="BC89:BE89"/>
    <mergeCell ref="BF89:BG89"/>
    <mergeCell ref="BC82:BE82"/>
    <mergeCell ref="BF82:BG82"/>
    <mergeCell ref="BH82:BI82"/>
    <mergeCell ref="BJ82:BS82"/>
    <mergeCell ref="BC83:BE83"/>
    <mergeCell ref="BF83:BG83"/>
    <mergeCell ref="BH83:BI83"/>
    <mergeCell ref="BJ83:BS83"/>
    <mergeCell ref="BC84:BE84"/>
    <mergeCell ref="BF84:BG84"/>
    <mergeCell ref="BH84:BI84"/>
    <mergeCell ref="BJ84:BS84"/>
    <mergeCell ref="BC85:BE85"/>
    <mergeCell ref="BF85:BG85"/>
    <mergeCell ref="BH85:BI85"/>
    <mergeCell ref="BJ85:BS85"/>
    <mergeCell ref="BJ77:BS77"/>
    <mergeCell ref="BC78:BE78"/>
    <mergeCell ref="BF78:BG78"/>
    <mergeCell ref="BH78:BI78"/>
    <mergeCell ref="BJ78:BS78"/>
    <mergeCell ref="BC79:BE79"/>
    <mergeCell ref="BF79:BG79"/>
    <mergeCell ref="BH79:BI79"/>
    <mergeCell ref="BJ79:BS79"/>
    <mergeCell ref="BC80:BE80"/>
    <mergeCell ref="BF80:BG80"/>
    <mergeCell ref="BH80:BI80"/>
    <mergeCell ref="BJ80:BS80"/>
    <mergeCell ref="BC81:BE81"/>
    <mergeCell ref="BF81:BG81"/>
    <mergeCell ref="BH81:BI81"/>
    <mergeCell ref="BJ81:BS81"/>
    <mergeCell ref="BJ72:BS72"/>
    <mergeCell ref="BC73:BE73"/>
    <mergeCell ref="BF73:BG73"/>
    <mergeCell ref="BH73:BI73"/>
    <mergeCell ref="BJ73:BS73"/>
    <mergeCell ref="BC74:BE74"/>
    <mergeCell ref="BF74:BG74"/>
    <mergeCell ref="BH74:BI74"/>
    <mergeCell ref="BJ74:BS74"/>
    <mergeCell ref="BC75:BE75"/>
    <mergeCell ref="BF75:BG75"/>
    <mergeCell ref="BH75:BI75"/>
    <mergeCell ref="BJ75:BS75"/>
    <mergeCell ref="BC76:BE76"/>
    <mergeCell ref="BF76:BG76"/>
    <mergeCell ref="BH76:BI76"/>
    <mergeCell ref="BJ76:BS76"/>
    <mergeCell ref="BJ67:BS67"/>
    <mergeCell ref="BC68:BE68"/>
    <mergeCell ref="BF68:BG68"/>
    <mergeCell ref="BH68:BI68"/>
    <mergeCell ref="BJ68:BS68"/>
    <mergeCell ref="BC69:BE69"/>
    <mergeCell ref="BF69:BG69"/>
    <mergeCell ref="BH69:BI69"/>
    <mergeCell ref="BJ69:BS69"/>
    <mergeCell ref="BC70:BE70"/>
    <mergeCell ref="BF70:BG70"/>
    <mergeCell ref="BH70:BI70"/>
    <mergeCell ref="BJ70:BS70"/>
    <mergeCell ref="BC71:BE71"/>
    <mergeCell ref="BF71:BG71"/>
    <mergeCell ref="BH71:BI71"/>
    <mergeCell ref="BJ71:BS71"/>
    <mergeCell ref="BC66:BE66"/>
    <mergeCell ref="BC67:BE67"/>
    <mergeCell ref="BF66:BG66"/>
    <mergeCell ref="BH66:BI66"/>
    <mergeCell ref="BF67:BG67"/>
    <mergeCell ref="BH67:BI67"/>
    <mergeCell ref="BC72:BE72"/>
    <mergeCell ref="BF72:BG72"/>
    <mergeCell ref="BH72:BI72"/>
    <mergeCell ref="BC77:BE77"/>
    <mergeCell ref="BF77:BG77"/>
    <mergeCell ref="BH77:BI77"/>
    <mergeCell ref="AO84:AS84"/>
    <mergeCell ref="AT84:AZ84"/>
    <mergeCell ref="BA84:BB84"/>
    <mergeCell ref="AO85:AS85"/>
    <mergeCell ref="AT85:AZ85"/>
    <mergeCell ref="BA85:BB85"/>
    <mergeCell ref="AO81:AS81"/>
    <mergeCell ref="AT81:AZ81"/>
    <mergeCell ref="BA81:BB81"/>
    <mergeCell ref="AO82:AS82"/>
    <mergeCell ref="AT82:AZ82"/>
    <mergeCell ref="BA82:BB82"/>
    <mergeCell ref="AO83:AS83"/>
    <mergeCell ref="AT83:AZ83"/>
    <mergeCell ref="BA83:BB83"/>
    <mergeCell ref="AO78:AS78"/>
    <mergeCell ref="AT78:AZ78"/>
    <mergeCell ref="BA78:BB78"/>
    <mergeCell ref="AO79:AS79"/>
    <mergeCell ref="AT79:AZ79"/>
    <mergeCell ref="BA79:BB79"/>
    <mergeCell ref="AO80:AS80"/>
    <mergeCell ref="AT80:AZ80"/>
    <mergeCell ref="BA80:BB80"/>
    <mergeCell ref="AO75:AS75"/>
    <mergeCell ref="AT75:AZ75"/>
    <mergeCell ref="BA75:BB75"/>
    <mergeCell ref="AO76:AS76"/>
    <mergeCell ref="AT76:AZ76"/>
    <mergeCell ref="BA76:BB76"/>
    <mergeCell ref="AO77:AS77"/>
    <mergeCell ref="AT77:AZ77"/>
    <mergeCell ref="BA77:BB77"/>
    <mergeCell ref="AO72:AS72"/>
    <mergeCell ref="AT72:AZ72"/>
    <mergeCell ref="BA72:BB72"/>
    <mergeCell ref="AO73:AS73"/>
    <mergeCell ref="AT73:AZ73"/>
    <mergeCell ref="BA73:BB73"/>
    <mergeCell ref="AO74:AS74"/>
    <mergeCell ref="AT74:AZ74"/>
    <mergeCell ref="BA74:BB74"/>
    <mergeCell ref="AO69:AS69"/>
    <mergeCell ref="AT69:AZ69"/>
    <mergeCell ref="BA69:BB69"/>
    <mergeCell ref="AO70:AS70"/>
    <mergeCell ref="AT70:AZ70"/>
    <mergeCell ref="BA70:BB70"/>
    <mergeCell ref="AO71:AS71"/>
    <mergeCell ref="AT71:AZ71"/>
    <mergeCell ref="BA71:BB71"/>
    <mergeCell ref="D189:I189"/>
    <mergeCell ref="AN58:BT59"/>
    <mergeCell ref="AO61:AT61"/>
    <mergeCell ref="AU61:BF61"/>
    <mergeCell ref="AO62:AT62"/>
    <mergeCell ref="AU62:BF62"/>
    <mergeCell ref="AO63:AT63"/>
    <mergeCell ref="AU63:BF63"/>
    <mergeCell ref="BH61:BM61"/>
    <mergeCell ref="BH62:BM62"/>
    <mergeCell ref="BH63:BM63"/>
    <mergeCell ref="BN61:BQ61"/>
    <mergeCell ref="BN63:BQ63"/>
    <mergeCell ref="AO65:AU65"/>
    <mergeCell ref="AO67:AS67"/>
    <mergeCell ref="BA67:BB67"/>
    <mergeCell ref="AO66:AS66"/>
    <mergeCell ref="AT66:AZ66"/>
    <mergeCell ref="AT67:AZ67"/>
    <mergeCell ref="BA66:BB66"/>
    <mergeCell ref="AO68:AS68"/>
    <mergeCell ref="AT68:AZ68"/>
    <mergeCell ref="BA68:BB68"/>
    <mergeCell ref="E40:I40"/>
    <mergeCell ref="K40:N40"/>
    <mergeCell ref="E42:I42"/>
    <mergeCell ref="K42:N42"/>
    <mergeCell ref="E44:I44"/>
    <mergeCell ref="K44:N44"/>
    <mergeCell ref="Q40:U40"/>
    <mergeCell ref="W40:Z40"/>
    <mergeCell ref="Q42:U42"/>
    <mergeCell ref="W42:Z42"/>
    <mergeCell ref="Q44:U44"/>
    <mergeCell ref="W44:Z44"/>
    <mergeCell ref="AA38:AB38"/>
    <mergeCell ref="R38:Z38"/>
    <mergeCell ref="AB39:AE39"/>
    <mergeCell ref="AB40:AE40"/>
    <mergeCell ref="AB41:AE41"/>
    <mergeCell ref="AB42:AE42"/>
    <mergeCell ref="AB43:AE43"/>
    <mergeCell ref="AB44:AE44"/>
    <mergeCell ref="BE3:BL3"/>
    <mergeCell ref="BM3:BN3"/>
    <mergeCell ref="D47:J47"/>
    <mergeCell ref="D48:J48"/>
    <mergeCell ref="K48:L48"/>
    <mergeCell ref="M48:AH48"/>
    <mergeCell ref="D49:J49"/>
    <mergeCell ref="K49:L49"/>
    <mergeCell ref="M49:AH49"/>
    <mergeCell ref="D50:J50"/>
    <mergeCell ref="K50:L50"/>
    <mergeCell ref="M50:AH50"/>
    <mergeCell ref="D51:J51"/>
    <mergeCell ref="K51:L51"/>
    <mergeCell ref="M51:AH51"/>
    <mergeCell ref="D46:J46"/>
    <mergeCell ref="L46:O46"/>
    <mergeCell ref="P46:Q46"/>
    <mergeCell ref="K47:L47"/>
    <mergeCell ref="M47:AH47"/>
    <mergeCell ref="D36:J36"/>
    <mergeCell ref="T36:Z36"/>
    <mergeCell ref="M38:P38"/>
    <mergeCell ref="L36:S36"/>
    <mergeCell ref="AO51:AU51"/>
    <mergeCell ref="AV51:AW51"/>
    <mergeCell ref="AX51:BS51"/>
    <mergeCell ref="BE16:BM16"/>
    <mergeCell ref="BO16:BP16"/>
    <mergeCell ref="BE17:BG17"/>
    <mergeCell ref="BH17:BL17"/>
    <mergeCell ref="BO17:BP17"/>
    <mergeCell ref="AO52:AU52"/>
    <mergeCell ref="AV52:AW52"/>
    <mergeCell ref="AX52:BS52"/>
    <mergeCell ref="AO53:AU53"/>
    <mergeCell ref="AV53:AW53"/>
    <mergeCell ref="AX53:BS53"/>
    <mergeCell ref="AO45:AU45"/>
    <mergeCell ref="AV45:AW45"/>
    <mergeCell ref="AX45:BS45"/>
    <mergeCell ref="AO46:AU46"/>
    <mergeCell ref="AV46:AW46"/>
    <mergeCell ref="AX46:BS46"/>
    <mergeCell ref="AO47:AU47"/>
    <mergeCell ref="AV47:AW47"/>
    <mergeCell ref="AX47:BS47"/>
    <mergeCell ref="AO48:AU48"/>
    <mergeCell ref="AV48:AW48"/>
    <mergeCell ref="AX48:BS48"/>
    <mergeCell ref="AO49:AU49"/>
    <mergeCell ref="AV49:AW49"/>
    <mergeCell ref="AX49:BS49"/>
    <mergeCell ref="AO50:AU50"/>
    <mergeCell ref="AV50:AW50"/>
    <mergeCell ref="AX50:BS50"/>
    <mergeCell ref="BE18:BG18"/>
    <mergeCell ref="BH18:BL18"/>
    <mergeCell ref="BO18:BP18"/>
    <mergeCell ref="BE19:BG19"/>
    <mergeCell ref="BH19:BL19"/>
    <mergeCell ref="BO19:BP19"/>
    <mergeCell ref="BE15:BM15"/>
    <mergeCell ref="BE14:BM14"/>
    <mergeCell ref="BO15:BP15"/>
    <mergeCell ref="BR15:BS15"/>
    <mergeCell ref="BR16:BS16"/>
    <mergeCell ref="BE6:BM6"/>
    <mergeCell ref="BE7:BM7"/>
    <mergeCell ref="BE8:BM8"/>
    <mergeCell ref="BO9:BP9"/>
    <mergeCell ref="BR9:BS9"/>
    <mergeCell ref="BF9:BL9"/>
    <mergeCell ref="BF10:BL10"/>
    <mergeCell ref="BF11:BL11"/>
    <mergeCell ref="BF12:BL12"/>
    <mergeCell ref="BF13:BL13"/>
    <mergeCell ref="BR19:BS19"/>
    <mergeCell ref="BR12:BS12"/>
    <mergeCell ref="BR13:BS13"/>
    <mergeCell ref="AY15:AZ15"/>
    <mergeCell ref="BB15:BC15"/>
    <mergeCell ref="AO13:AQ13"/>
    <mergeCell ref="AR13:AV13"/>
    <mergeCell ref="AO14:AQ14"/>
    <mergeCell ref="AR14:AV14"/>
    <mergeCell ref="AO15:AQ15"/>
    <mergeCell ref="AR15:AV15"/>
    <mergeCell ref="AY4:AZ4"/>
    <mergeCell ref="AY6:AZ6"/>
    <mergeCell ref="AY7:AZ7"/>
    <mergeCell ref="AY8:AZ8"/>
    <mergeCell ref="AY9:AZ9"/>
    <mergeCell ref="AY10:AZ10"/>
    <mergeCell ref="AY11:AZ11"/>
    <mergeCell ref="AY12:AZ12"/>
    <mergeCell ref="AY13:AZ13"/>
    <mergeCell ref="AY14:AZ14"/>
    <mergeCell ref="BB14:BC14"/>
    <mergeCell ref="BB4:BC4"/>
    <mergeCell ref="BB6:BC6"/>
    <mergeCell ref="BB7:BC7"/>
    <mergeCell ref="BB8:BC8"/>
    <mergeCell ref="BB9:BC9"/>
    <mergeCell ref="BB10:BC10"/>
    <mergeCell ref="BB11:BC11"/>
    <mergeCell ref="BB12:BC12"/>
    <mergeCell ref="BB13:BC13"/>
    <mergeCell ref="AO4:AW4"/>
    <mergeCell ref="BE4:BM4"/>
    <mergeCell ref="AO5:AW5"/>
    <mergeCell ref="BE5:BM5"/>
    <mergeCell ref="AO6:AW6"/>
    <mergeCell ref="AO7:AW7"/>
    <mergeCell ref="AO8:AW8"/>
    <mergeCell ref="AO9:AW9"/>
    <mergeCell ref="AR10:AV10"/>
    <mergeCell ref="AR11:AV11"/>
    <mergeCell ref="AR12:AV12"/>
    <mergeCell ref="D101:R101"/>
    <mergeCell ref="T101:AH101"/>
    <mergeCell ref="D102:R102"/>
    <mergeCell ref="T102:AH102"/>
    <mergeCell ref="D103:R103"/>
    <mergeCell ref="T103:AH103"/>
    <mergeCell ref="D104:R104"/>
    <mergeCell ref="T104:AH104"/>
    <mergeCell ref="O76:T76"/>
    <mergeCell ref="U76:V76"/>
    <mergeCell ref="W76:X76"/>
    <mergeCell ref="Y76:Z76"/>
    <mergeCell ref="AB76:AH76"/>
    <mergeCell ref="O71:T71"/>
    <mergeCell ref="U71:V71"/>
    <mergeCell ref="W71:X71"/>
    <mergeCell ref="Y71:Z71"/>
    <mergeCell ref="AB71:AH71"/>
    <mergeCell ref="D72:L72"/>
    <mergeCell ref="M72:N72"/>
    <mergeCell ref="O72:T72"/>
    <mergeCell ref="U72:V72"/>
    <mergeCell ref="D105:R105"/>
    <mergeCell ref="T105:AH105"/>
    <mergeCell ref="D106:R106"/>
    <mergeCell ref="T106:AH106"/>
    <mergeCell ref="D107:R107"/>
    <mergeCell ref="T107:AH107"/>
    <mergeCell ref="D108:R108"/>
    <mergeCell ref="T108:AH108"/>
    <mergeCell ref="D96:R96"/>
    <mergeCell ref="T96:AH96"/>
    <mergeCell ref="D97:R97"/>
    <mergeCell ref="T97:AH97"/>
    <mergeCell ref="D98:R98"/>
    <mergeCell ref="T98:AH98"/>
    <mergeCell ref="D100:R100"/>
    <mergeCell ref="T100:AH100"/>
    <mergeCell ref="D74:L74"/>
    <mergeCell ref="M74:N74"/>
    <mergeCell ref="O74:T74"/>
    <mergeCell ref="U74:V74"/>
    <mergeCell ref="W74:X74"/>
    <mergeCell ref="Y74:Z74"/>
    <mergeCell ref="AB74:AH74"/>
    <mergeCell ref="D75:L75"/>
    <mergeCell ref="M75:N75"/>
    <mergeCell ref="O75:T75"/>
    <mergeCell ref="U75:V75"/>
    <mergeCell ref="W75:X75"/>
    <mergeCell ref="Y75:Z75"/>
    <mergeCell ref="AB75:AH75"/>
    <mergeCell ref="D76:L76"/>
    <mergeCell ref="M76:N76"/>
    <mergeCell ref="W72:X72"/>
    <mergeCell ref="Y72:Z72"/>
    <mergeCell ref="AB72:AH72"/>
    <mergeCell ref="D73:L73"/>
    <mergeCell ref="M73:N73"/>
    <mergeCell ref="O73:T73"/>
    <mergeCell ref="U73:V73"/>
    <mergeCell ref="W73:X73"/>
    <mergeCell ref="Y73:Z73"/>
    <mergeCell ref="AB73:AH73"/>
    <mergeCell ref="D71:L71"/>
    <mergeCell ref="M71:N71"/>
    <mergeCell ref="D67:L67"/>
    <mergeCell ref="O67:T67"/>
    <mergeCell ref="U67:V67"/>
    <mergeCell ref="W67:X67"/>
    <mergeCell ref="Y67:Z67"/>
    <mergeCell ref="AC67:AD67"/>
    <mergeCell ref="AE67:AF67"/>
    <mergeCell ref="AB70:AH70"/>
    <mergeCell ref="D68:L68"/>
    <mergeCell ref="O68:T68"/>
    <mergeCell ref="U68:V68"/>
    <mergeCell ref="W68:X68"/>
    <mergeCell ref="Y68:Z68"/>
    <mergeCell ref="AC68:AD68"/>
    <mergeCell ref="AE68:AF68"/>
    <mergeCell ref="AA68:AB68"/>
    <mergeCell ref="AG68:AH68"/>
    <mergeCell ref="M68:N68"/>
    <mergeCell ref="D70:J70"/>
    <mergeCell ref="W64:X64"/>
    <mergeCell ref="Y64:Z64"/>
    <mergeCell ref="AA64:AB64"/>
    <mergeCell ref="AC64:AD64"/>
    <mergeCell ref="AE64:AF64"/>
    <mergeCell ref="AG64:AH64"/>
    <mergeCell ref="D65:L65"/>
    <mergeCell ref="M65:N65"/>
    <mergeCell ref="O65:T65"/>
    <mergeCell ref="U65:V65"/>
    <mergeCell ref="W65:X65"/>
    <mergeCell ref="Y65:Z65"/>
    <mergeCell ref="AA65:AB65"/>
    <mergeCell ref="AC65:AD65"/>
    <mergeCell ref="AE65:AF65"/>
    <mergeCell ref="AG65:AH65"/>
    <mergeCell ref="O66:T66"/>
    <mergeCell ref="U66:V66"/>
    <mergeCell ref="W66:X66"/>
    <mergeCell ref="Y66:Z66"/>
    <mergeCell ref="AC66:AD66"/>
    <mergeCell ref="AE66:AF66"/>
    <mergeCell ref="D10:J10"/>
    <mergeCell ref="M10:P10"/>
    <mergeCell ref="Q10:R10"/>
    <mergeCell ref="D11:G11"/>
    <mergeCell ref="J11:K11"/>
    <mergeCell ref="M11:N11"/>
    <mergeCell ref="P11:Q11"/>
    <mergeCell ref="C3:AI4"/>
    <mergeCell ref="D6:I6"/>
    <mergeCell ref="J6:U6"/>
    <mergeCell ref="D7:I7"/>
    <mergeCell ref="J7:U7"/>
    <mergeCell ref="D8:F8"/>
    <mergeCell ref="G8:J8"/>
    <mergeCell ref="L8:P8"/>
    <mergeCell ref="Q8:U8"/>
    <mergeCell ref="D61:J61"/>
    <mergeCell ref="X12:Y12"/>
    <mergeCell ref="AA12:AB12"/>
    <mergeCell ref="AD12:AE12"/>
    <mergeCell ref="AG12:AH12"/>
    <mergeCell ref="D13:F13"/>
    <mergeCell ref="G13:H13"/>
    <mergeCell ref="J13:K13"/>
    <mergeCell ref="M13:N13"/>
    <mergeCell ref="D52:J52"/>
    <mergeCell ref="K52:L52"/>
    <mergeCell ref="M52:AH52"/>
    <mergeCell ref="E38:L38"/>
    <mergeCell ref="P13:Q13"/>
    <mergeCell ref="U13:W13"/>
    <mergeCell ref="U11:X11"/>
    <mergeCell ref="AA11:AB11"/>
    <mergeCell ref="AD11:AE11"/>
    <mergeCell ref="AG11:AH11"/>
    <mergeCell ref="D12:F12"/>
    <mergeCell ref="G12:H12"/>
    <mergeCell ref="J12:K12"/>
    <mergeCell ref="M12:N12"/>
    <mergeCell ref="P12:Q12"/>
    <mergeCell ref="U12:W12"/>
    <mergeCell ref="X14:Y14"/>
    <mergeCell ref="AA14:AB14"/>
    <mergeCell ref="AD14:AE14"/>
    <mergeCell ref="AG14:AH14"/>
    <mergeCell ref="H15:I15"/>
    <mergeCell ref="J15:K15"/>
    <mergeCell ref="Y15:Z15"/>
    <mergeCell ref="AA15:AB15"/>
    <mergeCell ref="X13:Y13"/>
    <mergeCell ref="AA13:AB13"/>
    <mergeCell ref="AD13:AE13"/>
    <mergeCell ref="AG13:AH13"/>
    <mergeCell ref="D14:F14"/>
    <mergeCell ref="G14:H14"/>
    <mergeCell ref="J14:K14"/>
    <mergeCell ref="M14:N14"/>
    <mergeCell ref="P14:Q14"/>
    <mergeCell ref="U14:W14"/>
    <mergeCell ref="O21:R21"/>
    <mergeCell ref="T21:W21"/>
    <mergeCell ref="Y21:AB21"/>
    <mergeCell ref="D22:H22"/>
    <mergeCell ref="J22:M22"/>
    <mergeCell ref="O22:R22"/>
    <mergeCell ref="T22:W22"/>
    <mergeCell ref="Y22:AB22"/>
    <mergeCell ref="O19:R19"/>
    <mergeCell ref="T19:W19"/>
    <mergeCell ref="Y19:AB19"/>
    <mergeCell ref="D20:H20"/>
    <mergeCell ref="J20:M20"/>
    <mergeCell ref="O20:R20"/>
    <mergeCell ref="T20:W20"/>
    <mergeCell ref="Y20:AB20"/>
    <mergeCell ref="D16:J16"/>
    <mergeCell ref="O17:R17"/>
    <mergeCell ref="T17:W17"/>
    <mergeCell ref="Y17:AB17"/>
    <mergeCell ref="D18:H18"/>
    <mergeCell ref="J18:M18"/>
    <mergeCell ref="O18:R18"/>
    <mergeCell ref="T18:W18"/>
    <mergeCell ref="Y18:AB18"/>
    <mergeCell ref="D32:H32"/>
    <mergeCell ref="J32:M32"/>
    <mergeCell ref="O32:R32"/>
    <mergeCell ref="T32:W32"/>
    <mergeCell ref="Y32:AB32"/>
    <mergeCell ref="J29:M29"/>
    <mergeCell ref="O29:R29"/>
    <mergeCell ref="T29:W29"/>
    <mergeCell ref="Y29:AB29"/>
    <mergeCell ref="D30:H30"/>
    <mergeCell ref="J30:M30"/>
    <mergeCell ref="O30:R30"/>
    <mergeCell ref="T30:W30"/>
    <mergeCell ref="Y30:AB30"/>
    <mergeCell ref="J27:M27"/>
    <mergeCell ref="O27:R27"/>
    <mergeCell ref="T27:W27"/>
    <mergeCell ref="Y27:AB27"/>
    <mergeCell ref="D28:H28"/>
    <mergeCell ref="J28:M28"/>
    <mergeCell ref="O28:R28"/>
    <mergeCell ref="T28:W28"/>
    <mergeCell ref="Y28:AB28"/>
    <mergeCell ref="BR115:BS115"/>
    <mergeCell ref="D116:I116"/>
    <mergeCell ref="J116:U116"/>
    <mergeCell ref="AO116:AW116"/>
    <mergeCell ref="AX116:AY116"/>
    <mergeCell ref="AZ116:BC116"/>
    <mergeCell ref="BD116:BE116"/>
    <mergeCell ref="BF116:BG116"/>
    <mergeCell ref="BH116:BI116"/>
    <mergeCell ref="BJ116:BK116"/>
    <mergeCell ref="BR114:BS114"/>
    <mergeCell ref="AO115:AW115"/>
    <mergeCell ref="AX115:AY115"/>
    <mergeCell ref="AZ115:BC115"/>
    <mergeCell ref="BD115:BE115"/>
    <mergeCell ref="BF115:BG115"/>
    <mergeCell ref="BH115:BI115"/>
    <mergeCell ref="BJ115:BK115"/>
    <mergeCell ref="BL115:BM115"/>
    <mergeCell ref="BP115:BQ115"/>
    <mergeCell ref="BF114:BG114"/>
    <mergeCell ref="BH114:BI114"/>
    <mergeCell ref="BJ114:BK114"/>
    <mergeCell ref="BL114:BM114"/>
    <mergeCell ref="BN114:BO114"/>
    <mergeCell ref="BP114:BQ114"/>
    <mergeCell ref="C113:AI114"/>
    <mergeCell ref="AO113:AU113"/>
    <mergeCell ref="AO114:AW114"/>
    <mergeCell ref="AX114:AY114"/>
    <mergeCell ref="AZ114:BC114"/>
    <mergeCell ref="BD114:BE114"/>
    <mergeCell ref="BH117:BI117"/>
    <mergeCell ref="BJ117:BK117"/>
    <mergeCell ref="BL117:BM117"/>
    <mergeCell ref="BP117:BQ117"/>
    <mergeCell ref="BR117:BS117"/>
    <mergeCell ref="D118:I118"/>
    <mergeCell ref="J118:U118"/>
    <mergeCell ref="AO118:AW118"/>
    <mergeCell ref="AX118:AY118"/>
    <mergeCell ref="AZ118:BC118"/>
    <mergeCell ref="BL116:BM116"/>
    <mergeCell ref="BP116:BQ116"/>
    <mergeCell ref="BR116:BS116"/>
    <mergeCell ref="D117:I117"/>
    <mergeCell ref="J117:U117"/>
    <mergeCell ref="AO117:AW117"/>
    <mergeCell ref="AX117:AY117"/>
    <mergeCell ref="AZ117:BC117"/>
    <mergeCell ref="BD117:BE117"/>
    <mergeCell ref="BF117:BG117"/>
    <mergeCell ref="BR119:BS119"/>
    <mergeCell ref="D120:J120"/>
    <mergeCell ref="AO120:AW120"/>
    <mergeCell ref="AX120:AY120"/>
    <mergeCell ref="AZ120:BC120"/>
    <mergeCell ref="BD120:BE120"/>
    <mergeCell ref="BF120:BG120"/>
    <mergeCell ref="BH120:BI120"/>
    <mergeCell ref="BJ120:BK120"/>
    <mergeCell ref="BL120:BM120"/>
    <mergeCell ref="BR118:BS118"/>
    <mergeCell ref="AO119:AW119"/>
    <mergeCell ref="AX119:AY119"/>
    <mergeCell ref="AZ119:BC119"/>
    <mergeCell ref="BD119:BE119"/>
    <mergeCell ref="BF119:BG119"/>
    <mergeCell ref="BH119:BI119"/>
    <mergeCell ref="BJ119:BK119"/>
    <mergeCell ref="BL119:BM119"/>
    <mergeCell ref="BP119:BQ119"/>
    <mergeCell ref="BD118:BE118"/>
    <mergeCell ref="BF118:BG118"/>
    <mergeCell ref="BH118:BI118"/>
    <mergeCell ref="BJ118:BK118"/>
    <mergeCell ref="BL118:BM118"/>
    <mergeCell ref="BP118:BQ118"/>
    <mergeCell ref="BP121:BQ121"/>
    <mergeCell ref="BR121:BS121"/>
    <mergeCell ref="D122:H122"/>
    <mergeCell ref="I122:J122"/>
    <mergeCell ref="AO122:AW122"/>
    <mergeCell ref="AX122:AY122"/>
    <mergeCell ref="AZ122:BC122"/>
    <mergeCell ref="BD122:BE122"/>
    <mergeCell ref="BF122:BG122"/>
    <mergeCell ref="BH122:BI122"/>
    <mergeCell ref="BP120:BQ120"/>
    <mergeCell ref="BR120:BS120"/>
    <mergeCell ref="AO121:AW121"/>
    <mergeCell ref="AX121:AY121"/>
    <mergeCell ref="AZ121:BC121"/>
    <mergeCell ref="BD121:BE121"/>
    <mergeCell ref="BF121:BG121"/>
    <mergeCell ref="BH121:BI121"/>
    <mergeCell ref="BJ121:BK121"/>
    <mergeCell ref="BL121:BM121"/>
    <mergeCell ref="D124:H124"/>
    <mergeCell ref="I124:J124"/>
    <mergeCell ref="L124:M124"/>
    <mergeCell ref="AO124:AW124"/>
    <mergeCell ref="AX124:AY124"/>
    <mergeCell ref="AZ124:BC124"/>
    <mergeCell ref="BF123:BG123"/>
    <mergeCell ref="BH123:BI123"/>
    <mergeCell ref="BJ123:BK123"/>
    <mergeCell ref="BL123:BM123"/>
    <mergeCell ref="BP123:BQ123"/>
    <mergeCell ref="BR123:BS123"/>
    <mergeCell ref="BJ122:BK122"/>
    <mergeCell ref="BL122:BM122"/>
    <mergeCell ref="BP122:BQ122"/>
    <mergeCell ref="BR122:BS122"/>
    <mergeCell ref="I123:J123"/>
    <mergeCell ref="L123:M123"/>
    <mergeCell ref="AO123:AW123"/>
    <mergeCell ref="AX123:AY123"/>
    <mergeCell ref="AZ123:BC123"/>
    <mergeCell ref="BD123:BE123"/>
    <mergeCell ref="BF126:BG126"/>
    <mergeCell ref="BH126:BI126"/>
    <mergeCell ref="BJ126:BK126"/>
    <mergeCell ref="BL126:BM126"/>
    <mergeCell ref="BP126:BQ126"/>
    <mergeCell ref="BR126:BS126"/>
    <mergeCell ref="BL125:BM125"/>
    <mergeCell ref="BP125:BQ125"/>
    <mergeCell ref="BR125:BS125"/>
    <mergeCell ref="D126:H126"/>
    <mergeCell ref="I126:J126"/>
    <mergeCell ref="L126:M126"/>
    <mergeCell ref="AO126:AW126"/>
    <mergeCell ref="AX126:AY126"/>
    <mergeCell ref="AZ126:BC126"/>
    <mergeCell ref="BD126:BE126"/>
    <mergeCell ref="BR124:BS124"/>
    <mergeCell ref="I125:J125"/>
    <mergeCell ref="L125:M125"/>
    <mergeCell ref="AO125:AW125"/>
    <mergeCell ref="AX125:AY125"/>
    <mergeCell ref="AZ125:BC125"/>
    <mergeCell ref="BD125:BE125"/>
    <mergeCell ref="BF125:BG125"/>
    <mergeCell ref="BH125:BI125"/>
    <mergeCell ref="BJ125:BK125"/>
    <mergeCell ref="BD124:BE124"/>
    <mergeCell ref="BF124:BG124"/>
    <mergeCell ref="BH124:BI124"/>
    <mergeCell ref="BJ124:BK124"/>
    <mergeCell ref="BL124:BM124"/>
    <mergeCell ref="BP124:BQ124"/>
    <mergeCell ref="BF129:BG129"/>
    <mergeCell ref="BH129:BI129"/>
    <mergeCell ref="BJ129:BK129"/>
    <mergeCell ref="BM129:BS129"/>
    <mergeCell ref="D130:H130"/>
    <mergeCell ref="J130:M130"/>
    <mergeCell ref="O130:R130"/>
    <mergeCell ref="T130:W130"/>
    <mergeCell ref="Y130:AB130"/>
    <mergeCell ref="AD130:AG130"/>
    <mergeCell ref="D128:J128"/>
    <mergeCell ref="AO128:AU128"/>
    <mergeCell ref="BM128:BS128"/>
    <mergeCell ref="O129:R129"/>
    <mergeCell ref="T129:W129"/>
    <mergeCell ref="Y129:AB129"/>
    <mergeCell ref="AD129:AG129"/>
    <mergeCell ref="AO129:AW129"/>
    <mergeCell ref="AX129:AY129"/>
    <mergeCell ref="AZ129:BE129"/>
    <mergeCell ref="BJ131:BK131"/>
    <mergeCell ref="BM131:BS131"/>
    <mergeCell ref="D132:H132"/>
    <mergeCell ref="J132:M132"/>
    <mergeCell ref="O132:R132"/>
    <mergeCell ref="T132:W132"/>
    <mergeCell ref="Y132:AB132"/>
    <mergeCell ref="AD132:AG132"/>
    <mergeCell ref="AO132:AW132"/>
    <mergeCell ref="AX132:AY132"/>
    <mergeCell ref="BM130:BS130"/>
    <mergeCell ref="O131:R131"/>
    <mergeCell ref="T131:W131"/>
    <mergeCell ref="Y131:AB131"/>
    <mergeCell ref="AD131:AG131"/>
    <mergeCell ref="AO131:AW131"/>
    <mergeCell ref="AX131:AY131"/>
    <mergeCell ref="AZ131:BE131"/>
    <mergeCell ref="BF131:BG131"/>
    <mergeCell ref="BH131:BI131"/>
    <mergeCell ref="AO130:AW130"/>
    <mergeCell ref="AX130:AY130"/>
    <mergeCell ref="AZ130:BE130"/>
    <mergeCell ref="BF130:BG130"/>
    <mergeCell ref="BH130:BI130"/>
    <mergeCell ref="BJ130:BK130"/>
    <mergeCell ref="O134:R134"/>
    <mergeCell ref="T134:W134"/>
    <mergeCell ref="Y134:AB134"/>
    <mergeCell ref="AD134:AG134"/>
    <mergeCell ref="AX133:AY133"/>
    <mergeCell ref="AZ133:BE133"/>
    <mergeCell ref="BF133:BG133"/>
    <mergeCell ref="BH133:BI133"/>
    <mergeCell ref="BJ133:BK133"/>
    <mergeCell ref="BM133:BS133"/>
    <mergeCell ref="AZ132:BE132"/>
    <mergeCell ref="BF132:BG132"/>
    <mergeCell ref="BH132:BI132"/>
    <mergeCell ref="BJ132:BK132"/>
    <mergeCell ref="BM132:BS132"/>
    <mergeCell ref="O133:R133"/>
    <mergeCell ref="T133:W133"/>
    <mergeCell ref="Y133:AB133"/>
    <mergeCell ref="AD133:AG133"/>
    <mergeCell ref="AO133:AW133"/>
    <mergeCell ref="BJ136:BK136"/>
    <mergeCell ref="BM136:BS136"/>
    <mergeCell ref="R137:S137"/>
    <mergeCell ref="U137:V137"/>
    <mergeCell ref="X137:Y137"/>
    <mergeCell ref="AO137:AW137"/>
    <mergeCell ref="AX137:AY137"/>
    <mergeCell ref="AZ137:BE137"/>
    <mergeCell ref="BF137:BG137"/>
    <mergeCell ref="BH137:BI137"/>
    <mergeCell ref="D136:J136"/>
    <mergeCell ref="AO136:AW136"/>
    <mergeCell ref="AX136:AY136"/>
    <mergeCell ref="AZ136:BE136"/>
    <mergeCell ref="BF136:BG136"/>
    <mergeCell ref="BH136:BI136"/>
    <mergeCell ref="BM134:BS134"/>
    <mergeCell ref="AO135:AW135"/>
    <mergeCell ref="AX135:AY135"/>
    <mergeCell ref="AZ135:BE135"/>
    <mergeCell ref="BF135:BG135"/>
    <mergeCell ref="BH135:BI135"/>
    <mergeCell ref="BJ135:BK135"/>
    <mergeCell ref="BM135:BS135"/>
    <mergeCell ref="AO134:AW134"/>
    <mergeCell ref="AX134:AY134"/>
    <mergeCell ref="AZ134:BE134"/>
    <mergeCell ref="BF134:BG134"/>
    <mergeCell ref="BH134:BI134"/>
    <mergeCell ref="BJ134:BK134"/>
    <mergeCell ref="D134:H134"/>
    <mergeCell ref="J134:M134"/>
    <mergeCell ref="AO139:AU139"/>
    <mergeCell ref="AZ139:BF139"/>
    <mergeCell ref="D140:G140"/>
    <mergeCell ref="J140:M140"/>
    <mergeCell ref="O140:R140"/>
    <mergeCell ref="S140:V140"/>
    <mergeCell ref="X140:AB140"/>
    <mergeCell ref="AC140:AF140"/>
    <mergeCell ref="BJ137:BK137"/>
    <mergeCell ref="BM137:BS137"/>
    <mergeCell ref="D138:I138"/>
    <mergeCell ref="J138:M138"/>
    <mergeCell ref="O138:Q138"/>
    <mergeCell ref="R138:S138"/>
    <mergeCell ref="U138:V138"/>
    <mergeCell ref="X138:Y138"/>
    <mergeCell ref="Z138:AD138"/>
    <mergeCell ref="AE138:AG138"/>
    <mergeCell ref="AO143:AU143"/>
    <mergeCell ref="D144:J144"/>
    <mergeCell ref="AO144:BS144"/>
    <mergeCell ref="AA145:AC145"/>
    <mergeCell ref="AE145:AG145"/>
    <mergeCell ref="AO145:BS145"/>
    <mergeCell ref="AZ141:BC141"/>
    <mergeCell ref="BD141:BG141"/>
    <mergeCell ref="D142:G142"/>
    <mergeCell ref="J142:M142"/>
    <mergeCell ref="O142:R142"/>
    <mergeCell ref="T142:W142"/>
    <mergeCell ref="Y142:AB142"/>
    <mergeCell ref="AZ142:BC142"/>
    <mergeCell ref="BD142:BG142"/>
    <mergeCell ref="K141:L141"/>
    <mergeCell ref="O141:R141"/>
    <mergeCell ref="T141:W141"/>
    <mergeCell ref="Y141:AB141"/>
    <mergeCell ref="AO141:AT141"/>
    <mergeCell ref="AU141:AX141"/>
    <mergeCell ref="AA148:AC148"/>
    <mergeCell ref="AE148:AG148"/>
    <mergeCell ref="AO148:BS148"/>
    <mergeCell ref="AA149:AC149"/>
    <mergeCell ref="AE149:AG149"/>
    <mergeCell ref="AO149:BS149"/>
    <mergeCell ref="D148:G148"/>
    <mergeCell ref="H148:M148"/>
    <mergeCell ref="N148:P148"/>
    <mergeCell ref="Q148:S148"/>
    <mergeCell ref="T148:V148"/>
    <mergeCell ref="W148:Y148"/>
    <mergeCell ref="AA146:AC146"/>
    <mergeCell ref="AE146:AG146"/>
    <mergeCell ref="AO146:BS146"/>
    <mergeCell ref="AA147:AC147"/>
    <mergeCell ref="AE147:AG147"/>
    <mergeCell ref="AO147:BS147"/>
    <mergeCell ref="D146:G146"/>
    <mergeCell ref="H146:M146"/>
    <mergeCell ref="N146:P146"/>
    <mergeCell ref="Q146:S146"/>
    <mergeCell ref="T146:V146"/>
    <mergeCell ref="W146:Y146"/>
    <mergeCell ref="AA152:AC152"/>
    <mergeCell ref="AE152:AG152"/>
    <mergeCell ref="AO152:BS152"/>
    <mergeCell ref="AO153:BS153"/>
    <mergeCell ref="D154:J154"/>
    <mergeCell ref="AO154:BS154"/>
    <mergeCell ref="D152:G152"/>
    <mergeCell ref="H152:M152"/>
    <mergeCell ref="N152:P152"/>
    <mergeCell ref="Q152:S152"/>
    <mergeCell ref="T152:V152"/>
    <mergeCell ref="W152:Y152"/>
    <mergeCell ref="AA150:AC150"/>
    <mergeCell ref="AE150:AG150"/>
    <mergeCell ref="AO150:BS150"/>
    <mergeCell ref="AA151:AC151"/>
    <mergeCell ref="AE151:AG151"/>
    <mergeCell ref="AO151:BS151"/>
    <mergeCell ref="D150:G150"/>
    <mergeCell ref="H150:M150"/>
    <mergeCell ref="N150:P150"/>
    <mergeCell ref="Q150:S150"/>
    <mergeCell ref="T150:V150"/>
    <mergeCell ref="W150:Y150"/>
    <mergeCell ref="D161:AH161"/>
    <mergeCell ref="AO161:BS161"/>
    <mergeCell ref="D162:AH162"/>
    <mergeCell ref="AO162:BS162"/>
    <mergeCell ref="D163:AH163"/>
    <mergeCell ref="AO163:BS163"/>
    <mergeCell ref="D158:AH158"/>
    <mergeCell ref="AO158:BS158"/>
    <mergeCell ref="D159:AH159"/>
    <mergeCell ref="AO159:BS159"/>
    <mergeCell ref="D160:AH160"/>
    <mergeCell ref="AO160:BS160"/>
    <mergeCell ref="D155:AH155"/>
    <mergeCell ref="AO155:BS155"/>
    <mergeCell ref="D156:AH156"/>
    <mergeCell ref="AO156:BS156"/>
    <mergeCell ref="D157:AH157"/>
    <mergeCell ref="AO157:BS157"/>
    <mergeCell ref="BR170:BS170"/>
    <mergeCell ref="D171:I171"/>
    <mergeCell ref="J171:U171"/>
    <mergeCell ref="AO171:AW171"/>
    <mergeCell ref="AX171:AY171"/>
    <mergeCell ref="AZ171:BC171"/>
    <mergeCell ref="BD171:BE171"/>
    <mergeCell ref="BF171:BG171"/>
    <mergeCell ref="BH171:BI171"/>
    <mergeCell ref="BJ171:BK171"/>
    <mergeCell ref="BR169:BS169"/>
    <mergeCell ref="AO170:AW170"/>
    <mergeCell ref="AX170:AY170"/>
    <mergeCell ref="AZ170:BC170"/>
    <mergeCell ref="BD170:BE170"/>
    <mergeCell ref="BF170:BG170"/>
    <mergeCell ref="BH170:BI170"/>
    <mergeCell ref="BJ170:BK170"/>
    <mergeCell ref="BL170:BM170"/>
    <mergeCell ref="BP170:BQ170"/>
    <mergeCell ref="BF169:BG169"/>
    <mergeCell ref="BH169:BI169"/>
    <mergeCell ref="BJ169:BK169"/>
    <mergeCell ref="BL169:BM169"/>
    <mergeCell ref="BN169:BO169"/>
    <mergeCell ref="BP169:BQ169"/>
    <mergeCell ref="C168:AI169"/>
    <mergeCell ref="AO168:AU168"/>
    <mergeCell ref="AO169:AW169"/>
    <mergeCell ref="AX169:AY169"/>
    <mergeCell ref="AZ169:BC169"/>
    <mergeCell ref="BD169:BE169"/>
    <mergeCell ref="BH172:BI172"/>
    <mergeCell ref="BJ172:BK172"/>
    <mergeCell ref="BL172:BM172"/>
    <mergeCell ref="BP172:BQ172"/>
    <mergeCell ref="BR172:BS172"/>
    <mergeCell ref="AO173:AW173"/>
    <mergeCell ref="AX173:AY173"/>
    <mergeCell ref="AZ173:BC173"/>
    <mergeCell ref="BL171:BM171"/>
    <mergeCell ref="BP171:BQ171"/>
    <mergeCell ref="BR171:BS171"/>
    <mergeCell ref="D172:I172"/>
    <mergeCell ref="J172:U172"/>
    <mergeCell ref="AO172:AW172"/>
    <mergeCell ref="AX172:AY172"/>
    <mergeCell ref="AZ172:BC172"/>
    <mergeCell ref="BD172:BE172"/>
    <mergeCell ref="BF172:BG172"/>
    <mergeCell ref="BR174:BS174"/>
    <mergeCell ref="D175:J175"/>
    <mergeCell ref="AO175:AW175"/>
    <mergeCell ref="AX175:AY175"/>
    <mergeCell ref="AZ175:BC175"/>
    <mergeCell ref="BD175:BE175"/>
    <mergeCell ref="BF175:BG175"/>
    <mergeCell ref="BH175:BI175"/>
    <mergeCell ref="BJ175:BK175"/>
    <mergeCell ref="BL175:BM175"/>
    <mergeCell ref="BR173:BS173"/>
    <mergeCell ref="AO174:AW174"/>
    <mergeCell ref="AX174:AY174"/>
    <mergeCell ref="AZ174:BC174"/>
    <mergeCell ref="BD174:BE174"/>
    <mergeCell ref="BF174:BG174"/>
    <mergeCell ref="BH174:BI174"/>
    <mergeCell ref="BJ174:BK174"/>
    <mergeCell ref="BL174:BM174"/>
    <mergeCell ref="BP174:BQ174"/>
    <mergeCell ref="BD173:BE173"/>
    <mergeCell ref="BF173:BG173"/>
    <mergeCell ref="BH173:BI173"/>
    <mergeCell ref="BJ173:BK173"/>
    <mergeCell ref="BL173:BM173"/>
    <mergeCell ref="BP173:BQ173"/>
    <mergeCell ref="BP176:BQ176"/>
    <mergeCell ref="BR176:BS176"/>
    <mergeCell ref="D177:H177"/>
    <mergeCell ref="I177:J177"/>
    <mergeCell ref="AO177:AW177"/>
    <mergeCell ref="AX177:AY177"/>
    <mergeCell ref="AZ177:BC177"/>
    <mergeCell ref="BD177:BE177"/>
    <mergeCell ref="BF177:BG177"/>
    <mergeCell ref="BH177:BI177"/>
    <mergeCell ref="BP175:BQ175"/>
    <mergeCell ref="BR175:BS175"/>
    <mergeCell ref="AO176:AW176"/>
    <mergeCell ref="AX176:AY176"/>
    <mergeCell ref="AZ176:BC176"/>
    <mergeCell ref="BD176:BE176"/>
    <mergeCell ref="BF176:BG176"/>
    <mergeCell ref="BH176:BI176"/>
    <mergeCell ref="BJ176:BK176"/>
    <mergeCell ref="BL176:BM176"/>
    <mergeCell ref="D179:H179"/>
    <mergeCell ref="I179:J179"/>
    <mergeCell ref="L179:M179"/>
    <mergeCell ref="AO179:AW179"/>
    <mergeCell ref="AX179:AY179"/>
    <mergeCell ref="AZ179:BC179"/>
    <mergeCell ref="BF178:BG178"/>
    <mergeCell ref="BH178:BI178"/>
    <mergeCell ref="BJ178:BK178"/>
    <mergeCell ref="BL178:BM178"/>
    <mergeCell ref="BP178:BQ178"/>
    <mergeCell ref="BR178:BS178"/>
    <mergeCell ref="BJ177:BK177"/>
    <mergeCell ref="BL177:BM177"/>
    <mergeCell ref="BP177:BQ177"/>
    <mergeCell ref="BR177:BS177"/>
    <mergeCell ref="I178:J178"/>
    <mergeCell ref="L178:M178"/>
    <mergeCell ref="AO178:AW178"/>
    <mergeCell ref="AX178:AY178"/>
    <mergeCell ref="AZ178:BC178"/>
    <mergeCell ref="BD178:BE178"/>
    <mergeCell ref="BF181:BG181"/>
    <mergeCell ref="BH181:BI181"/>
    <mergeCell ref="BJ181:BK181"/>
    <mergeCell ref="BL181:BM181"/>
    <mergeCell ref="BP181:BQ181"/>
    <mergeCell ref="BR181:BS181"/>
    <mergeCell ref="BL180:BM180"/>
    <mergeCell ref="BP180:BQ180"/>
    <mergeCell ref="BR180:BS180"/>
    <mergeCell ref="D181:H181"/>
    <mergeCell ref="I181:J181"/>
    <mergeCell ref="L181:M181"/>
    <mergeCell ref="AO181:AW181"/>
    <mergeCell ref="AX181:AY181"/>
    <mergeCell ref="AZ181:BC181"/>
    <mergeCell ref="BD181:BE181"/>
    <mergeCell ref="BR179:BS179"/>
    <mergeCell ref="I180:J180"/>
    <mergeCell ref="L180:M180"/>
    <mergeCell ref="AO180:AW180"/>
    <mergeCell ref="AX180:AY180"/>
    <mergeCell ref="AZ180:BC180"/>
    <mergeCell ref="BD180:BE180"/>
    <mergeCell ref="BF180:BG180"/>
    <mergeCell ref="BH180:BI180"/>
    <mergeCell ref="BJ180:BK180"/>
    <mergeCell ref="BD179:BE179"/>
    <mergeCell ref="BF179:BG179"/>
    <mergeCell ref="BH179:BI179"/>
    <mergeCell ref="BJ179:BK179"/>
    <mergeCell ref="BL179:BM179"/>
    <mergeCell ref="BP179:BQ179"/>
    <mergeCell ref="BF184:BG184"/>
    <mergeCell ref="BH184:BI184"/>
    <mergeCell ref="BJ184:BK184"/>
    <mergeCell ref="BM184:BS184"/>
    <mergeCell ref="J185:M185"/>
    <mergeCell ref="O185:R185"/>
    <mergeCell ref="T185:W185"/>
    <mergeCell ref="Y185:AB185"/>
    <mergeCell ref="AD185:AG185"/>
    <mergeCell ref="D183:J183"/>
    <mergeCell ref="AO183:AU183"/>
    <mergeCell ref="BM183:BS183"/>
    <mergeCell ref="O184:R184"/>
    <mergeCell ref="T184:W184"/>
    <mergeCell ref="Y184:AB184"/>
    <mergeCell ref="AD184:AG184"/>
    <mergeCell ref="AO184:AW184"/>
    <mergeCell ref="AX184:AY184"/>
    <mergeCell ref="AZ184:BE184"/>
    <mergeCell ref="D185:I185"/>
    <mergeCell ref="BJ186:BK186"/>
    <mergeCell ref="BM186:BS186"/>
    <mergeCell ref="J187:M187"/>
    <mergeCell ref="O187:R187"/>
    <mergeCell ref="T187:W187"/>
    <mergeCell ref="Y187:AB187"/>
    <mergeCell ref="AD187:AG187"/>
    <mergeCell ref="AO187:AW187"/>
    <mergeCell ref="AX187:AY187"/>
    <mergeCell ref="BM185:BS185"/>
    <mergeCell ref="O186:R186"/>
    <mergeCell ref="T186:W186"/>
    <mergeCell ref="Y186:AB186"/>
    <mergeCell ref="AD186:AG186"/>
    <mergeCell ref="AO186:AW186"/>
    <mergeCell ref="AX186:AY186"/>
    <mergeCell ref="AZ186:BE186"/>
    <mergeCell ref="BF186:BG186"/>
    <mergeCell ref="BH186:BI186"/>
    <mergeCell ref="AO185:AW185"/>
    <mergeCell ref="AX185:AY185"/>
    <mergeCell ref="AZ185:BE185"/>
    <mergeCell ref="BF185:BG185"/>
    <mergeCell ref="BH185:BI185"/>
    <mergeCell ref="BJ185:BK185"/>
    <mergeCell ref="D187:I187"/>
    <mergeCell ref="O189:R189"/>
    <mergeCell ref="T189:W189"/>
    <mergeCell ref="Y189:AB189"/>
    <mergeCell ref="AD189:AG189"/>
    <mergeCell ref="AX188:AY188"/>
    <mergeCell ref="AZ188:BE188"/>
    <mergeCell ref="BF188:BG188"/>
    <mergeCell ref="BH188:BI188"/>
    <mergeCell ref="BJ188:BK188"/>
    <mergeCell ref="BM188:BS188"/>
    <mergeCell ref="AZ187:BE187"/>
    <mergeCell ref="BF187:BG187"/>
    <mergeCell ref="BH187:BI187"/>
    <mergeCell ref="BJ187:BK187"/>
    <mergeCell ref="BM187:BS187"/>
    <mergeCell ref="O188:R188"/>
    <mergeCell ref="T188:W188"/>
    <mergeCell ref="Y188:AB188"/>
    <mergeCell ref="AD188:AG188"/>
    <mergeCell ref="AO188:AW188"/>
    <mergeCell ref="BJ191:BK191"/>
    <mergeCell ref="BM191:BS191"/>
    <mergeCell ref="R192:S192"/>
    <mergeCell ref="AO192:AW192"/>
    <mergeCell ref="AX192:AY192"/>
    <mergeCell ref="AZ192:BE192"/>
    <mergeCell ref="BF192:BG192"/>
    <mergeCell ref="BH192:BI192"/>
    <mergeCell ref="D191:J191"/>
    <mergeCell ref="AO191:AW191"/>
    <mergeCell ref="AX191:AY191"/>
    <mergeCell ref="AZ191:BE191"/>
    <mergeCell ref="BF191:BG191"/>
    <mergeCell ref="BH191:BI191"/>
    <mergeCell ref="BM189:BS189"/>
    <mergeCell ref="AO190:AW190"/>
    <mergeCell ref="AX190:AY190"/>
    <mergeCell ref="AZ190:BE190"/>
    <mergeCell ref="BF190:BG190"/>
    <mergeCell ref="BH190:BI190"/>
    <mergeCell ref="BJ190:BK190"/>
    <mergeCell ref="BM190:BS190"/>
    <mergeCell ref="AO189:AW189"/>
    <mergeCell ref="AX189:AY189"/>
    <mergeCell ref="AZ189:BE189"/>
    <mergeCell ref="BF189:BG189"/>
    <mergeCell ref="BH189:BI189"/>
    <mergeCell ref="BJ189:BK189"/>
    <mergeCell ref="J189:M189"/>
    <mergeCell ref="AO194:AU194"/>
    <mergeCell ref="AZ194:BF194"/>
    <mergeCell ref="D195:G195"/>
    <mergeCell ref="J195:M195"/>
    <mergeCell ref="O195:R195"/>
    <mergeCell ref="S195:V195"/>
    <mergeCell ref="X195:AB195"/>
    <mergeCell ref="AC195:AF195"/>
    <mergeCell ref="BJ192:BK192"/>
    <mergeCell ref="BM192:BS192"/>
    <mergeCell ref="AO198:AU198"/>
    <mergeCell ref="D199:J199"/>
    <mergeCell ref="AO199:BS199"/>
    <mergeCell ref="AA200:AC200"/>
    <mergeCell ref="AE200:AG200"/>
    <mergeCell ref="AO200:BS200"/>
    <mergeCell ref="AZ196:BC196"/>
    <mergeCell ref="BD196:BG196"/>
    <mergeCell ref="D197:G197"/>
    <mergeCell ref="J197:M197"/>
    <mergeCell ref="O197:R197"/>
    <mergeCell ref="T197:W197"/>
    <mergeCell ref="Y197:AB197"/>
    <mergeCell ref="AZ197:BC197"/>
    <mergeCell ref="BD197:BG197"/>
    <mergeCell ref="K196:L196"/>
    <mergeCell ref="O196:R196"/>
    <mergeCell ref="T196:W196"/>
    <mergeCell ref="Y196:AB196"/>
    <mergeCell ref="AO196:AT196"/>
    <mergeCell ref="AU196:AX196"/>
    <mergeCell ref="AA203:AC203"/>
    <mergeCell ref="AE203:AG203"/>
    <mergeCell ref="AO203:BS203"/>
    <mergeCell ref="AA204:AC204"/>
    <mergeCell ref="AE204:AG204"/>
    <mergeCell ref="AO204:BS204"/>
    <mergeCell ref="D203:G203"/>
    <mergeCell ref="H203:M203"/>
    <mergeCell ref="N203:P203"/>
    <mergeCell ref="Q203:S203"/>
    <mergeCell ref="T203:V203"/>
    <mergeCell ref="W203:Y203"/>
    <mergeCell ref="AA201:AC201"/>
    <mergeCell ref="AE201:AG201"/>
    <mergeCell ref="AO201:BS201"/>
    <mergeCell ref="AA202:AC202"/>
    <mergeCell ref="AE202:AG202"/>
    <mergeCell ref="AO202:BS202"/>
    <mergeCell ref="D201:G201"/>
    <mergeCell ref="H201:M201"/>
    <mergeCell ref="N201:P201"/>
    <mergeCell ref="Q201:S201"/>
    <mergeCell ref="T201:V201"/>
    <mergeCell ref="W201:Y201"/>
    <mergeCell ref="AA207:AC207"/>
    <mergeCell ref="AE207:AG207"/>
    <mergeCell ref="AO207:BS207"/>
    <mergeCell ref="AO208:BS208"/>
    <mergeCell ref="D209:J209"/>
    <mergeCell ref="AO209:BS209"/>
    <mergeCell ref="D207:G207"/>
    <mergeCell ref="H207:M207"/>
    <mergeCell ref="N207:P207"/>
    <mergeCell ref="Q207:S207"/>
    <mergeCell ref="T207:V207"/>
    <mergeCell ref="W207:Y207"/>
    <mergeCell ref="AA205:AC205"/>
    <mergeCell ref="AE205:AG205"/>
    <mergeCell ref="AO205:BS205"/>
    <mergeCell ref="AA206:AC206"/>
    <mergeCell ref="AE206:AG206"/>
    <mergeCell ref="AO206:BS206"/>
    <mergeCell ref="D205:G205"/>
    <mergeCell ref="H205:M205"/>
    <mergeCell ref="N205:P205"/>
    <mergeCell ref="Q205:S205"/>
    <mergeCell ref="T205:V205"/>
    <mergeCell ref="W205:Y205"/>
    <mergeCell ref="D216:AH216"/>
    <mergeCell ref="AO216:BS216"/>
    <mergeCell ref="D217:AH217"/>
    <mergeCell ref="AO217:BS217"/>
    <mergeCell ref="D218:AH218"/>
    <mergeCell ref="AO218:BS218"/>
    <mergeCell ref="D213:AH213"/>
    <mergeCell ref="AO213:BS213"/>
    <mergeCell ref="D214:AH214"/>
    <mergeCell ref="AO214:BS214"/>
    <mergeCell ref="D215:AH215"/>
    <mergeCell ref="AO215:BS215"/>
    <mergeCell ref="D210:AH210"/>
    <mergeCell ref="AO210:BS210"/>
    <mergeCell ref="D211:AH211"/>
    <mergeCell ref="AO211:BS211"/>
    <mergeCell ref="D212:AH212"/>
    <mergeCell ref="AO212:BS212"/>
    <mergeCell ref="C58:AI59"/>
    <mergeCell ref="AC62:AD62"/>
    <mergeCell ref="AE62:AF62"/>
    <mergeCell ref="AG62:AH62"/>
    <mergeCell ref="D63:L63"/>
    <mergeCell ref="M63:N63"/>
    <mergeCell ref="O63:T63"/>
    <mergeCell ref="M66:N66"/>
    <mergeCell ref="U63:V63"/>
    <mergeCell ref="W63:X63"/>
    <mergeCell ref="Y63:Z63"/>
    <mergeCell ref="AA63:AB63"/>
    <mergeCell ref="AA67:AB67"/>
    <mergeCell ref="AG67:AH67"/>
    <mergeCell ref="M67:N67"/>
    <mergeCell ref="AA66:AB66"/>
    <mergeCell ref="AG66:AH66"/>
    <mergeCell ref="D66:L66"/>
    <mergeCell ref="D62:L62"/>
    <mergeCell ref="M62:N62"/>
    <mergeCell ref="O62:T62"/>
    <mergeCell ref="U62:V62"/>
    <mergeCell ref="W62:X62"/>
    <mergeCell ref="Y62:Z62"/>
    <mergeCell ref="AA62:AB62"/>
    <mergeCell ref="AC63:AD63"/>
    <mergeCell ref="AE63:AF63"/>
    <mergeCell ref="AG63:AH63"/>
    <mergeCell ref="D64:L64"/>
    <mergeCell ref="M64:N64"/>
    <mergeCell ref="O64:T64"/>
    <mergeCell ref="U64:V64"/>
    <mergeCell ref="D79:J79"/>
    <mergeCell ref="D80:AH80"/>
    <mergeCell ref="D77:L77"/>
    <mergeCell ref="M77:N77"/>
    <mergeCell ref="O77:T77"/>
    <mergeCell ref="U77:V77"/>
    <mergeCell ref="W77:X77"/>
    <mergeCell ref="Y77:Z77"/>
    <mergeCell ref="AB77:AH77"/>
    <mergeCell ref="D81:AH81"/>
    <mergeCell ref="D82:AH82"/>
    <mergeCell ref="D83:AH83"/>
    <mergeCell ref="D84:AH84"/>
    <mergeCell ref="D85:AH85"/>
    <mergeCell ref="D86:AH86"/>
    <mergeCell ref="D95:J95"/>
    <mergeCell ref="D99:R99"/>
    <mergeCell ref="T99:AH99"/>
    <mergeCell ref="D87:AH87"/>
    <mergeCell ref="D88:AH88"/>
    <mergeCell ref="D89:AH89"/>
    <mergeCell ref="D90:AH90"/>
    <mergeCell ref="D91:AH91"/>
    <mergeCell ref="D92:AH92"/>
    <mergeCell ref="D93:AH93"/>
    <mergeCell ref="T95:Z95"/>
    <mergeCell ref="AO3:AU3"/>
    <mergeCell ref="AW3:AZ3"/>
    <mergeCell ref="BA3:BB3"/>
    <mergeCell ref="AO10:AQ10"/>
    <mergeCell ref="AO12:AQ12"/>
    <mergeCell ref="AO11:AQ11"/>
    <mergeCell ref="BR17:BS17"/>
    <mergeCell ref="AO18:AW18"/>
    <mergeCell ref="AO17:AW17"/>
    <mergeCell ref="AY16:AZ16"/>
    <mergeCell ref="BB16:BC16"/>
    <mergeCell ref="AY17:AZ17"/>
    <mergeCell ref="BB17:BC17"/>
    <mergeCell ref="AY18:AZ18"/>
    <mergeCell ref="BB18:BC18"/>
    <mergeCell ref="AO16:AQ16"/>
    <mergeCell ref="AR16:AV16"/>
    <mergeCell ref="BR18:BS18"/>
    <mergeCell ref="BO4:BP4"/>
    <mergeCell ref="BO6:BP6"/>
    <mergeCell ref="BO7:BP7"/>
    <mergeCell ref="BO8:BP8"/>
    <mergeCell ref="BO10:BP10"/>
    <mergeCell ref="BO11:BP11"/>
    <mergeCell ref="BO12:BP12"/>
    <mergeCell ref="BO13:BP13"/>
    <mergeCell ref="BR4:BS4"/>
    <mergeCell ref="BR6:BS6"/>
    <mergeCell ref="BR7:BS7"/>
    <mergeCell ref="BR8:BS8"/>
    <mergeCell ref="BR10:BS10"/>
    <mergeCell ref="BR11:BS11"/>
    <mergeCell ref="AY19:AZ19"/>
    <mergeCell ref="BB19:BC19"/>
    <mergeCell ref="AY20:AZ20"/>
    <mergeCell ref="BB20:BC20"/>
    <mergeCell ref="AP19:AV19"/>
    <mergeCell ref="AP20:AV20"/>
    <mergeCell ref="BE20:BM20"/>
    <mergeCell ref="BO20:BP20"/>
    <mergeCell ref="BR21:BS21"/>
    <mergeCell ref="BR20:BS20"/>
    <mergeCell ref="AY21:AZ21"/>
    <mergeCell ref="BB21:BC21"/>
    <mergeCell ref="AY22:AZ22"/>
    <mergeCell ref="BB22:BC22"/>
    <mergeCell ref="AP21:AV21"/>
    <mergeCell ref="AP22:AV22"/>
    <mergeCell ref="BF21:BL21"/>
    <mergeCell ref="BO21:BP21"/>
    <mergeCell ref="BR23:BS23"/>
    <mergeCell ref="BR22:BS22"/>
    <mergeCell ref="AY23:AZ23"/>
    <mergeCell ref="BB23:BC23"/>
    <mergeCell ref="AP23:AV23"/>
    <mergeCell ref="BF22:BL22"/>
    <mergeCell ref="BO22:BP22"/>
    <mergeCell ref="BF23:BL23"/>
    <mergeCell ref="BO23:BP23"/>
    <mergeCell ref="AO25:AU25"/>
    <mergeCell ref="AW25:AZ25"/>
    <mergeCell ref="BA25:BB25"/>
    <mergeCell ref="AO26:AU26"/>
    <mergeCell ref="AV26:AW26"/>
    <mergeCell ref="AX26:BS26"/>
    <mergeCell ref="J31:M31"/>
    <mergeCell ref="O31:R31"/>
    <mergeCell ref="T31:W31"/>
    <mergeCell ref="AO31:AU31"/>
    <mergeCell ref="AV31:AW31"/>
    <mergeCell ref="AX31:BS31"/>
    <mergeCell ref="Y31:AB31"/>
    <mergeCell ref="D24:J24"/>
    <mergeCell ref="O25:R25"/>
    <mergeCell ref="T25:W25"/>
    <mergeCell ref="Y25:AB25"/>
    <mergeCell ref="D26:H26"/>
    <mergeCell ref="J26:M26"/>
    <mergeCell ref="O26:R26"/>
    <mergeCell ref="T26:W26"/>
    <mergeCell ref="Y26:AB26"/>
    <mergeCell ref="AX38:BS38"/>
    <mergeCell ref="AO32:AU32"/>
    <mergeCell ref="AV32:AW32"/>
    <mergeCell ref="AX32:BS32"/>
    <mergeCell ref="AO29:AU29"/>
    <mergeCell ref="AV29:AW29"/>
    <mergeCell ref="AX29:BS29"/>
    <mergeCell ref="AO30:AU30"/>
    <mergeCell ref="AV30:AW30"/>
    <mergeCell ref="AX30:BS30"/>
    <mergeCell ref="AO27:AU27"/>
    <mergeCell ref="AV27:AW27"/>
    <mergeCell ref="AX27:BS27"/>
    <mergeCell ref="AO28:AU28"/>
    <mergeCell ref="AV28:AW28"/>
    <mergeCell ref="AX28:BS28"/>
    <mergeCell ref="AO35:AU35"/>
    <mergeCell ref="AV35:AW35"/>
    <mergeCell ref="AX35:BS35"/>
    <mergeCell ref="AO43:AU43"/>
    <mergeCell ref="AV43:AW43"/>
    <mergeCell ref="AX43:BS43"/>
    <mergeCell ref="AO44:AU44"/>
    <mergeCell ref="AV44:AW44"/>
    <mergeCell ref="AX44:BS44"/>
    <mergeCell ref="AO41:AU41"/>
    <mergeCell ref="AV41:AW41"/>
    <mergeCell ref="AX41:BS41"/>
    <mergeCell ref="AO42:AU42"/>
    <mergeCell ref="AV42:AW42"/>
    <mergeCell ref="AX42:BS42"/>
    <mergeCell ref="AO36:AU36"/>
    <mergeCell ref="AV36:AW36"/>
    <mergeCell ref="AX36:BS36"/>
    <mergeCell ref="AO33:AU33"/>
    <mergeCell ref="AV33:AW33"/>
    <mergeCell ref="AX33:BS33"/>
    <mergeCell ref="AO34:AU34"/>
    <mergeCell ref="AV34:AW34"/>
    <mergeCell ref="AX34:BS34"/>
    <mergeCell ref="AO39:AU39"/>
    <mergeCell ref="AV39:AW39"/>
    <mergeCell ref="AX39:BS39"/>
    <mergeCell ref="AO40:AU40"/>
    <mergeCell ref="AV40:AW40"/>
    <mergeCell ref="AX40:BS40"/>
    <mergeCell ref="AO37:AU37"/>
    <mergeCell ref="AV37:AW37"/>
    <mergeCell ref="AX37:BS37"/>
    <mergeCell ref="AO38:AU38"/>
    <mergeCell ref="AV38:AW38"/>
    <mergeCell ref="V246:W246"/>
    <mergeCell ref="N255:O255"/>
    <mergeCell ref="N252:O252"/>
    <mergeCell ref="N253:O253"/>
    <mergeCell ref="N254:O254"/>
    <mergeCell ref="V252:W252"/>
    <mergeCell ref="V253:W253"/>
    <mergeCell ref="V254:W254"/>
    <mergeCell ref="P252:Q252"/>
    <mergeCell ref="P253:Q253"/>
    <mergeCell ref="P254:Q254"/>
    <mergeCell ref="J247:M247"/>
    <mergeCell ref="J244:M244"/>
    <mergeCell ref="J245:M245"/>
    <mergeCell ref="J246:M246"/>
    <mergeCell ref="R244:U244"/>
    <mergeCell ref="R245:U245"/>
    <mergeCell ref="R246:U246"/>
    <mergeCell ref="J255:M255"/>
    <mergeCell ref="J252:M252"/>
    <mergeCell ref="J253:M253"/>
    <mergeCell ref="J254:M254"/>
    <mergeCell ref="D239:G239"/>
    <mergeCell ref="D240:G240"/>
    <mergeCell ref="D241:G241"/>
    <mergeCell ref="D242:G242"/>
    <mergeCell ref="H240:I240"/>
    <mergeCell ref="H241:I241"/>
    <mergeCell ref="H242:I242"/>
    <mergeCell ref="R248:U248"/>
    <mergeCell ref="V248:W248"/>
    <mergeCell ref="R249:U249"/>
    <mergeCell ref="V249:W249"/>
    <mergeCell ref="R250:U250"/>
    <mergeCell ref="V250:W250"/>
    <mergeCell ref="Z248:AC248"/>
    <mergeCell ref="AD248:AE248"/>
    <mergeCell ref="Z249:AC249"/>
    <mergeCell ref="AD249:AE249"/>
    <mergeCell ref="Z250:AC250"/>
    <mergeCell ref="AD250:AE250"/>
    <mergeCell ref="P240:S240"/>
    <mergeCell ref="T240:U240"/>
    <mergeCell ref="J248:M248"/>
    <mergeCell ref="N248:O248"/>
    <mergeCell ref="J249:M249"/>
    <mergeCell ref="N249:O249"/>
    <mergeCell ref="J250:M250"/>
    <mergeCell ref="N250:O250"/>
    <mergeCell ref="L241:M241"/>
    <mergeCell ref="T241:U241"/>
    <mergeCell ref="AF248:AG248"/>
    <mergeCell ref="AF249:AG249"/>
    <mergeCell ref="AF250:AG250"/>
    <mergeCell ref="J241:K241"/>
    <mergeCell ref="N241:O241"/>
    <mergeCell ref="P241:Q241"/>
    <mergeCell ref="R241:S241"/>
    <mergeCell ref="V241:W241"/>
    <mergeCell ref="X241:Y241"/>
    <mergeCell ref="J240:K240"/>
    <mergeCell ref="V240:W240"/>
    <mergeCell ref="W7:AA7"/>
    <mergeCell ref="AB7:AH7"/>
    <mergeCell ref="N240:O240"/>
    <mergeCell ref="L240:M240"/>
    <mergeCell ref="H239:U239"/>
    <mergeCell ref="Z255:AC255"/>
    <mergeCell ref="AD255:AE255"/>
    <mergeCell ref="Z244:AC244"/>
    <mergeCell ref="AD244:AE244"/>
    <mergeCell ref="Z245:AC245"/>
    <mergeCell ref="AD245:AE245"/>
    <mergeCell ref="Z246:AC246"/>
    <mergeCell ref="AD246:AE246"/>
    <mergeCell ref="Z252:AC252"/>
    <mergeCell ref="AD252:AE252"/>
    <mergeCell ref="Z253:AC253"/>
    <mergeCell ref="AD253:AE253"/>
    <mergeCell ref="Z254:AC254"/>
    <mergeCell ref="AD254:AE254"/>
    <mergeCell ref="P247:Q247"/>
    <mergeCell ref="P255:Q255"/>
    <mergeCell ref="D257:G257"/>
    <mergeCell ref="H257:I257"/>
    <mergeCell ref="J257:K257"/>
    <mergeCell ref="L257:M257"/>
    <mergeCell ref="D258:G258"/>
    <mergeCell ref="H258:I258"/>
    <mergeCell ref="J258:K258"/>
    <mergeCell ref="L258:M258"/>
    <mergeCell ref="X244:Y244"/>
    <mergeCell ref="X245:Y245"/>
    <mergeCell ref="X246:Y246"/>
    <mergeCell ref="P248:Q248"/>
    <mergeCell ref="P249:Q249"/>
    <mergeCell ref="P250:Q250"/>
    <mergeCell ref="X248:Y248"/>
    <mergeCell ref="X249:Y249"/>
    <mergeCell ref="X250:Y250"/>
    <mergeCell ref="X252:Y252"/>
    <mergeCell ref="X253:Y253"/>
    <mergeCell ref="X254:Y254"/>
    <mergeCell ref="P244:Q244"/>
    <mergeCell ref="P245:Q245"/>
    <mergeCell ref="P246:Q246"/>
    <mergeCell ref="R252:U252"/>
    <mergeCell ref="R253:U253"/>
    <mergeCell ref="R254:U254"/>
    <mergeCell ref="N247:O247"/>
    <mergeCell ref="N244:O244"/>
    <mergeCell ref="N245:O245"/>
    <mergeCell ref="N246:O246"/>
    <mergeCell ref="V244:W244"/>
    <mergeCell ref="V245:W245"/>
  </mergeCells>
  <phoneticPr fontId="2"/>
  <dataValidations count="9">
    <dataValidation type="list" allowBlank="1" showInputMessage="1" showErrorMessage="1" sqref="J7:U7">
      <formula1>$E$267:$E$284</formula1>
    </dataValidation>
    <dataValidation type="list" allowBlank="1" showInputMessage="1" showErrorMessage="1" sqref="J12:K14 AA12:AB14">
      <formula1>$O$223:$O$232</formula1>
    </dataValidation>
    <dataValidation type="list" showInputMessage="1" showErrorMessage="1" sqref="BO15:BP23 BM3:BN3 BO6:BP13 AY6:AZ23">
      <formula1>$R$222:$R$232</formula1>
    </dataValidation>
    <dataValidation type="list" allowBlank="1" showInputMessage="1" showErrorMessage="1" sqref="T36:Z36">
      <formula1>$Y$223:$Y$229</formula1>
    </dataValidation>
    <dataValidation type="list" allowBlank="1" showInputMessage="1" showErrorMessage="1" sqref="AO67:AS100">
      <formula1>$D$223:$D$236</formula1>
    </dataValidation>
    <dataValidation type="list" allowBlank="1" showInputMessage="1" showErrorMessage="1" sqref="BF67:BG100">
      <formula1>$K$223:$K$227</formula1>
    </dataValidation>
    <dataValidation type="list" showInputMessage="1" showErrorMessage="1" sqref="BN115:BO126 BN170:BO181">
      <formula1>$U$223:$U$225</formula1>
    </dataValidation>
    <dataValidation type="list" allowBlank="1" showInputMessage="1" showErrorMessage="1" sqref="AB7:AH7">
      <formula1>IF($N$240=0,スタイル0,スタイル)</formula1>
    </dataValidation>
    <dataValidation type="list" showInputMessage="1" showErrorMessage="1" sqref="AA38:AB38">
      <formula1>$AF$222:$AF$227</formula1>
    </dataValidation>
  </dataValidations>
  <pageMargins left="0.5625" right="0.625" top="0.75" bottom="0.75" header="0.3" footer="0.3"/>
  <pageSetup paperSize="9" orientation="portrait" r:id="rId1"/>
  <ignoredErrors>
    <ignoredError sqref="J18:J20 J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Sheet1!スタイル</vt:lpstr>
      <vt:lpstr>スタイル0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望月一角</dc:creator>
  <cp:lastModifiedBy>望月一角</cp:lastModifiedBy>
  <dcterms:created xsi:type="dcterms:W3CDTF">2015-12-24T23:29:32Z</dcterms:created>
  <dcterms:modified xsi:type="dcterms:W3CDTF">2016-01-02T15:49:45Z</dcterms:modified>
</cp:coreProperties>
</file>